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はじめに" sheetId="1" r:id="rId4"/>
    <sheet state="visible" name="設定" sheetId="2" r:id="rId5"/>
    <sheet state="visible" name="顧客台帳" sheetId="3" r:id="rId6"/>
    <sheet state="visible" name="対応履歴" sheetId="4" r:id="rId7"/>
    <sheet state="visible" name="美容室サロン" sheetId="5" r:id="rId8"/>
    <sheet state="visible" name="飲食店" sheetId="6" r:id="rId9"/>
    <sheet state="visible" name="BtoB営業" sheetId="7" r:id="rId10"/>
    <sheet state="visible" name="集計" sheetId="8" r:id="rId11"/>
  </sheets>
  <definedNames/>
  <calcPr/>
  <extLst>
    <ext uri="GoogleSheetsCustomDataVersion2">
      <go:sheetsCustomData xmlns:go="http://customooxmlschemas.google.com/" r:id="rId12" roundtripDataChecksum="B3mmVMceom9O124YuDkL3Zo2PrLUKnHVfMh52GOr8Ck="/>
    </ext>
  </extLst>
</workbook>
</file>

<file path=xl/sharedStrings.xml><?xml version="1.0" encoding="utf-8"?>
<sst xmlns="http://schemas.openxmlformats.org/spreadsheetml/2006/main" count="196" uniqueCount="177">
  <si>
    <t>顧客管理シート　使い方とルール</t>
  </si>
  <si>
    <t>記入する欄と自動で計算される欄が分かれています。灰色の欄には入力しないでください。</t>
  </si>
  <si>
    <t>凡例</t>
  </si>
  <si>
    <t>青い文字のセル</t>
  </si>
  <si>
    <t>入力する欄です。上書きして使います。</t>
  </si>
  <si>
    <t>灰色の文字・薄い網かけのセル</t>
  </si>
  <si>
    <t>数式が入っています。触らずにおくと自動で計算されます。</t>
  </si>
  <si>
    <t>黄色の網かけ</t>
  </si>
  <si>
    <t>運用ルールとして先に決めておく欄です。</t>
  </si>
  <si>
    <r>
      <rPr>
        <rFont val="游ゴシック"/>
        <color rgb="FF222222"/>
        <sz val="10.0"/>
      </rPr>
      <t>4</t>
    </r>
    <r>
      <rPr>
        <rFont val="Noto Sans CJK SC"/>
        <color rgb="FF222222"/>
        <sz val="10.0"/>
      </rPr>
      <t>行目の記入例</t>
    </r>
  </si>
  <si>
    <t>書き方の見本です。使い始めるときは行ごと削除してください。</t>
  </si>
  <si>
    <t>シート構成</t>
  </si>
  <si>
    <t>設定</t>
  </si>
  <si>
    <t>ランクの区切りや保管期間など、社内ルールを決める欄です。最初にここを埋めます。</t>
  </si>
  <si>
    <t>顧客台帳</t>
  </si>
  <si>
    <r>
      <rPr>
        <rFont val="Noto Sans CJK SC"/>
        <color rgb="FF444444"/>
        <sz val="10.0"/>
      </rPr>
      <t>顧客の基本情報を</t>
    </r>
    <r>
      <rPr>
        <rFont val="游ゴシック"/>
        <color rgb="FF444444"/>
        <sz val="10.0"/>
      </rPr>
      <t>1</t>
    </r>
    <r>
      <rPr>
        <rFont val="Noto Sans CJK SC"/>
        <color rgb="FF444444"/>
        <sz val="10.0"/>
      </rPr>
      <t>人</t>
    </r>
    <r>
      <rPr>
        <rFont val="游ゴシック"/>
        <color rgb="FF444444"/>
        <sz val="10.0"/>
      </rPr>
      <t>1</t>
    </r>
    <r>
      <rPr>
        <rFont val="Noto Sans CJK SC"/>
        <color rgb="FF444444"/>
        <sz val="10.0"/>
      </rPr>
      <t>行で登録します。累計金額やランクは自動で入ります。</t>
    </r>
  </si>
  <si>
    <t>対応履歴</t>
  </si>
  <si>
    <t>業種を問わず使える履歴シートです。来店・商談・問い合わせをまとめて記録します。</t>
  </si>
  <si>
    <t>美容室サロン</t>
  </si>
  <si>
    <t>施術メニューや薬剤、次回来店の目安を残す業種向けのシートです。</t>
  </si>
  <si>
    <t>飲食店</t>
  </si>
  <si>
    <t>利用シーンや苦手な食材、客単価を残す業種向けのシートです。</t>
  </si>
  <si>
    <r>
      <rPr>
        <rFont val="游ゴシック"/>
        <color rgb="FF222222"/>
        <sz val="10.0"/>
      </rPr>
      <t>BtoB</t>
    </r>
    <r>
      <rPr>
        <rFont val="Noto Sans CJK SC"/>
        <color rgb="FF222222"/>
        <sz val="10.0"/>
      </rPr>
      <t>営業</t>
    </r>
  </si>
  <si>
    <t>商談段階と受注確度から見込額を計算する営業向けのシートです。</t>
  </si>
  <si>
    <t>集計</t>
  </si>
  <si>
    <t>顧客数・売上・ランク別件数・対応の期限超過を自動で集計します。</t>
  </si>
  <si>
    <t>使う順番</t>
  </si>
  <si>
    <t>1</t>
  </si>
  <si>
    <t>「設定」でランクの区切りと担当者名を決めます。</t>
  </si>
  <si>
    <t>2</t>
  </si>
  <si>
    <r>
      <rPr>
        <rFont val="Noto Sans CJK SC"/>
        <color rgb="FF444444"/>
        <sz val="10.0"/>
      </rPr>
      <t>「顧客台帳」に顧客を登録します。顧客</t>
    </r>
    <r>
      <rPr>
        <rFont val="游ゴシック"/>
        <color rgb="FF444444"/>
        <sz val="10.0"/>
      </rPr>
      <t>ID</t>
    </r>
    <r>
      <rPr>
        <rFont val="Noto Sans CJK SC"/>
        <color rgb="FF444444"/>
        <sz val="10.0"/>
      </rPr>
      <t>は自動で振られます。</t>
    </r>
  </si>
  <si>
    <t>3</t>
  </si>
  <si>
    <r>
      <rPr>
        <rFont val="Noto Sans CJK SC"/>
        <color rgb="FF444444"/>
        <sz val="10.0"/>
      </rPr>
      <t>自社に合う記録シートを選び、顧客</t>
    </r>
    <r>
      <rPr>
        <rFont val="游ゴシック"/>
        <color rgb="FF444444"/>
        <sz val="10.0"/>
      </rPr>
      <t>ID</t>
    </r>
    <r>
      <rPr>
        <rFont val="Noto Sans CJK SC"/>
        <color rgb="FF444444"/>
        <sz val="10.0"/>
      </rPr>
      <t>を入れて履歴を書き足します。</t>
    </r>
  </si>
  <si>
    <t>4</t>
  </si>
  <si>
    <t>「集計」で状況を確認します。数式が入っているため入力は不要です。</t>
  </si>
  <si>
    <t>個人情報の扱い</t>
  </si>
  <si>
    <t>保管</t>
  </si>
  <si>
    <t>ファイルにパスワードを設定し、閲覧・編集の権限を担当者ごとに分けてください。</t>
  </si>
  <si>
    <t>共有</t>
  </si>
  <si>
    <t>共有リンクを「リンクを知っている全員」のままにしないでください。</t>
  </si>
  <si>
    <t>破棄</t>
  </si>
  <si>
    <t>「設定」で決めた保管期間を過ぎた行は、復元できない形で削除します。</t>
  </si>
  <si>
    <t>書かない情報</t>
  </si>
  <si>
    <t>病歴・信条など取り扱いに配慮が必要な情報は、業務上の必要がない限り記録しません。</t>
  </si>
  <si>
    <t>ここで決めた値が各シートの計算に使われます。黄色の欄を先に埋めてください。</t>
  </si>
  <si>
    <t>顧客ランクの区切り</t>
  </si>
  <si>
    <r>
      <rPr>
        <rFont val="游ゴシック"/>
        <color rgb="FF222222"/>
        <sz val="10.0"/>
      </rPr>
      <t>A</t>
    </r>
    <r>
      <rPr>
        <rFont val="Noto Sans CJK SC"/>
        <color rgb="FF222222"/>
        <sz val="10.0"/>
      </rPr>
      <t>ランクの累計購入額（円以上）</t>
    </r>
  </si>
  <si>
    <t>自社の実績に合わせて変更してください。</t>
  </si>
  <si>
    <r>
      <rPr>
        <rFont val="游ゴシック"/>
        <color rgb="FF222222"/>
        <sz val="10.0"/>
      </rPr>
      <t>B</t>
    </r>
    <r>
      <rPr>
        <rFont val="Noto Sans CJK SC"/>
        <color rgb="FF222222"/>
        <sz val="10.0"/>
      </rPr>
      <t>ランクの累計購入額（円以上）</t>
    </r>
  </si>
  <si>
    <r>
      <rPr>
        <rFont val="游ゴシック"/>
        <color rgb="FF666666"/>
        <sz val="9.0"/>
      </rPr>
      <t>A</t>
    </r>
    <r>
      <rPr>
        <rFont val="Noto Sans CJK SC"/>
        <color rgb="FF666666"/>
        <sz val="9.0"/>
      </rPr>
      <t>ランク未満でこの金額以上を</t>
    </r>
    <r>
      <rPr>
        <rFont val="游ゴシック"/>
        <color rgb="FF666666"/>
        <sz val="9.0"/>
      </rPr>
      <t>B</t>
    </r>
    <r>
      <rPr>
        <rFont val="Noto Sans CJK SC"/>
        <color rgb="FF666666"/>
        <sz val="9.0"/>
      </rPr>
      <t>ランクとします。</t>
    </r>
  </si>
  <si>
    <t>フォロー・アラート</t>
  </si>
  <si>
    <t>対応予定日の何日前から知らせるか</t>
  </si>
  <si>
    <t>この日数以内になると「今週対応」と表示されます。</t>
  </si>
  <si>
    <t>最終接触から何日で無連絡とみなすか</t>
  </si>
  <si>
    <t>この日数を超えると「連絡が空いています」と表示されます。</t>
  </si>
  <si>
    <t>業種別の設定</t>
  </si>
  <si>
    <t>美容室：次回来店の目安（日）</t>
  </si>
  <si>
    <t>施術日にこの日数を足した日付が自動で入ります。</t>
  </si>
  <si>
    <t>個人情報の運用ルール</t>
  </si>
  <si>
    <t>顧客情報の保管期間（最終取引日から年）</t>
  </si>
  <si>
    <t>この期間を過ぎた行は削除の対象とします。</t>
  </si>
  <si>
    <t>破棄の方法</t>
  </si>
  <si>
    <t>ファイルの完全削除</t>
  </si>
  <si>
    <t>ゴミ箱に入れるだけでは残るため、復元できない形で消去します。</t>
  </si>
  <si>
    <t>破棄の承認者</t>
  </si>
  <si>
    <t>（役職・氏名を記入）</t>
  </si>
  <si>
    <t>誰の承認で削除するかを決めておきます。</t>
  </si>
  <si>
    <r>
      <rPr>
        <rFont val="游ゴシック"/>
        <color rgb="FF666666"/>
        <sz val="10.0"/>
      </rPr>
      <t>4</t>
    </r>
    <r>
      <rPr>
        <rFont val="Noto Sans CJK SC"/>
        <color rgb="FF666666"/>
        <sz val="10.0"/>
      </rPr>
      <t>行目は記入例です。使い始めるときは行ごと削除してください。</t>
    </r>
  </si>
  <si>
    <r>
      <rPr>
        <rFont val="Noto Sans CJK SC"/>
        <b/>
        <color rgb="FF222222"/>
        <sz val="10.0"/>
      </rPr>
      <t>顧客</t>
    </r>
    <r>
      <rPr>
        <rFont val="游ゴシック"/>
        <b/>
        <color rgb="FF222222"/>
        <sz val="10.0"/>
      </rPr>
      <t>ID</t>
    </r>
  </si>
  <si>
    <t>氏名／会社名</t>
  </si>
  <si>
    <t>ふりがな</t>
  </si>
  <si>
    <t>電話番号</t>
  </si>
  <si>
    <t>メールアドレス</t>
  </si>
  <si>
    <t>住所（市区町村）</t>
  </si>
  <si>
    <t>初回接点日</t>
  </si>
  <si>
    <t>初回の経路</t>
  </si>
  <si>
    <t>最終接触日</t>
  </si>
  <si>
    <t>経過日数</t>
  </si>
  <si>
    <t>累計購入額</t>
  </si>
  <si>
    <t>取引回数</t>
  </si>
  <si>
    <t>平均単価</t>
  </si>
  <si>
    <t>ランク</t>
  </si>
  <si>
    <t>次回予定日</t>
  </si>
  <si>
    <t>状況</t>
  </si>
  <si>
    <t>山田商店</t>
  </si>
  <si>
    <t>ヤマダショウテン</t>
  </si>
  <si>
    <t>03-0000-0000</t>
  </si>
  <si>
    <t>yamada@example.com</t>
  </si>
  <si>
    <t>東京都千代田区</t>
  </si>
  <si>
    <t>紹介</t>
  </si>
  <si>
    <r>
      <rPr>
        <rFont val="Noto Sans CJK SC"/>
        <color rgb="FF666666"/>
        <sz val="10.0"/>
      </rPr>
      <t>業種を問わず使える履歴シートです。日付と顧客</t>
    </r>
    <r>
      <rPr>
        <rFont val="游ゴシック"/>
        <color rgb="FF666666"/>
        <sz val="10.0"/>
      </rPr>
      <t>ID</t>
    </r>
    <r>
      <rPr>
        <rFont val="Noto Sans CJK SC"/>
        <color rgb="FF666666"/>
        <sz val="10.0"/>
      </rPr>
      <t xml:space="preserve">を入れると顧客名が自動で入ります。　／　</t>
    </r>
    <r>
      <rPr>
        <rFont val="游ゴシック"/>
        <color rgb="FF666666"/>
        <sz val="10.0"/>
      </rPr>
      <t>4</t>
    </r>
    <r>
      <rPr>
        <rFont val="Noto Sans CJK SC"/>
        <color rgb="FF666666"/>
        <sz val="10.0"/>
      </rPr>
      <t>行目は記入例です。使い始めるときは行ごと削除してください。</t>
    </r>
  </si>
  <si>
    <t>日付</t>
  </si>
  <si>
    <r>
      <rPr>
        <rFont val="Noto Sans CJK SC"/>
        <b/>
        <color rgb="FF222222"/>
        <sz val="10.0"/>
      </rPr>
      <t>顧客</t>
    </r>
    <r>
      <rPr>
        <rFont val="游ゴシック"/>
        <b/>
        <color rgb="FF222222"/>
        <sz val="10.0"/>
      </rPr>
      <t>ID</t>
    </r>
  </si>
  <si>
    <t>顧客名</t>
  </si>
  <si>
    <t>区分</t>
  </si>
  <si>
    <t>対応内容</t>
  </si>
  <si>
    <t>金額</t>
  </si>
  <si>
    <t>担当者</t>
  </si>
  <si>
    <t>残日数</t>
  </si>
  <si>
    <t>C-0001</t>
  </si>
  <si>
    <t>商談</t>
  </si>
  <si>
    <r>
      <rPr>
        <rFont val="游ゴシック"/>
        <color rgb="FF0000FF"/>
        <sz val="10.0"/>
      </rPr>
      <t>A</t>
    </r>
    <r>
      <rPr>
        <rFont val="Noto Sans CJK SC"/>
        <color rgb="FF0000FF"/>
        <sz val="10.0"/>
      </rPr>
      <t>プランの見積りを提出。決裁は部長。</t>
    </r>
  </si>
  <si>
    <t>田中</t>
  </si>
  <si>
    <r>
      <rPr>
        <rFont val="Noto Sans CJK SC"/>
        <color rgb="FF666666"/>
        <sz val="10.0"/>
      </rPr>
      <t xml:space="preserve">施術の内容と薬剤、次回来店の目安を残すシートです。次回目安は設定の周期から自動で入ります。　／　</t>
    </r>
    <r>
      <rPr>
        <rFont val="游ゴシック"/>
        <color rgb="FF666666"/>
        <sz val="10.0"/>
      </rPr>
      <t>4</t>
    </r>
    <r>
      <rPr>
        <rFont val="Noto Sans CJK SC"/>
        <color rgb="FF666666"/>
        <sz val="10.0"/>
      </rPr>
      <t>行目は記入例です。使い始めるときは行ごと削除してください。</t>
    </r>
  </si>
  <si>
    <t>来店日</t>
  </si>
  <si>
    <r>
      <rPr>
        <rFont val="Noto Sans CJK SC"/>
        <b/>
        <color rgb="FF222222"/>
        <sz val="10.0"/>
      </rPr>
      <t>顧客</t>
    </r>
    <r>
      <rPr>
        <rFont val="游ゴシック"/>
        <b/>
        <color rgb="FF222222"/>
        <sz val="10.0"/>
      </rPr>
      <t>ID</t>
    </r>
  </si>
  <si>
    <t>メニュー</t>
  </si>
  <si>
    <t>薬剤・レベル</t>
  </si>
  <si>
    <t>施術時間（分）</t>
  </si>
  <si>
    <t>料金</t>
  </si>
  <si>
    <t>次回来店の目安</t>
  </si>
  <si>
    <t>好み・申し送り</t>
  </si>
  <si>
    <t>カット＋カラー</t>
  </si>
  <si>
    <r>
      <rPr>
        <rFont val="游ゴシック"/>
        <color rgb="FF0000FF"/>
        <sz val="10.0"/>
      </rPr>
      <t>7</t>
    </r>
    <r>
      <rPr>
        <rFont val="Noto Sans CJK SC"/>
        <color rgb="FF0000FF"/>
        <sz val="10.0"/>
      </rPr>
      <t>レベル／根元は明るめ</t>
    </r>
  </si>
  <si>
    <t>佐藤</t>
  </si>
  <si>
    <t>肩につく長さを保ちたい。前髪は眉が見える程度。</t>
  </si>
  <si>
    <r>
      <rPr>
        <rFont val="Noto Sans CJK SC"/>
        <color rgb="FF666666"/>
        <sz val="10.0"/>
      </rPr>
      <t xml:space="preserve">利用シーンと苦手な食材を残すシートです。客単価は会計金額と人数から自動で計算されます。　／　</t>
    </r>
    <r>
      <rPr>
        <rFont val="游ゴシック"/>
        <color rgb="FF666666"/>
        <sz val="10.0"/>
      </rPr>
      <t>4</t>
    </r>
    <r>
      <rPr>
        <rFont val="Noto Sans CJK SC"/>
        <color rgb="FF666666"/>
        <sz val="10.0"/>
      </rPr>
      <t>行目は記入例です。使い始めるときは行ごと削除してください。</t>
    </r>
  </si>
  <si>
    <r>
      <rPr>
        <rFont val="Noto Sans CJK SC"/>
        <b/>
        <color rgb="FF222222"/>
        <sz val="10.0"/>
      </rPr>
      <t>顧客</t>
    </r>
    <r>
      <rPr>
        <rFont val="游ゴシック"/>
        <b/>
        <color rgb="FF222222"/>
        <sz val="10.0"/>
      </rPr>
      <t>ID</t>
    </r>
  </si>
  <si>
    <t>人数</t>
  </si>
  <si>
    <t>利用シーン</t>
  </si>
  <si>
    <t>アレルギー・苦手な食材</t>
  </si>
  <si>
    <t>席・席順の希望</t>
  </si>
  <si>
    <t>会計金額</t>
  </si>
  <si>
    <t>客単価</t>
  </si>
  <si>
    <t>次回への申し送り</t>
  </si>
  <si>
    <t>記念日</t>
  </si>
  <si>
    <t>甲殻類は不可</t>
  </si>
  <si>
    <t>窓際の席を希望</t>
  </si>
  <si>
    <t>鈴木</t>
  </si>
  <si>
    <t>デザートプレートに名前を入れると喜ばれた。</t>
  </si>
  <si>
    <r>
      <rPr>
        <rFont val="游ゴシック"/>
        <b/>
        <color rgb="FF1F3864"/>
        <sz val="15.0"/>
      </rPr>
      <t>BtoB</t>
    </r>
    <r>
      <rPr>
        <rFont val="Noto Sans CJK SC"/>
        <b/>
        <color rgb="FF1F3864"/>
        <sz val="15.0"/>
      </rPr>
      <t>営業</t>
    </r>
  </si>
  <si>
    <r>
      <rPr>
        <rFont val="Noto Sans CJK SC"/>
        <color rgb="FF666666"/>
        <sz val="10.0"/>
      </rPr>
      <t xml:space="preserve">商談の段階と受注確度から見込額を自動で計算します。期限が近い案件は状況欄に表示されます。　／　</t>
    </r>
    <r>
      <rPr>
        <rFont val="游ゴシック"/>
        <color rgb="FF666666"/>
        <sz val="10.0"/>
      </rPr>
      <t>4</t>
    </r>
    <r>
      <rPr>
        <rFont val="Noto Sans CJK SC"/>
        <color rgb="FF666666"/>
        <sz val="10.0"/>
      </rPr>
      <t>行目は記入例です。使い始めるときは行ごと削除してください。</t>
    </r>
  </si>
  <si>
    <t>商談日</t>
  </si>
  <si>
    <r>
      <rPr>
        <rFont val="Noto Sans CJK SC"/>
        <b/>
        <color rgb="FF222222"/>
        <sz val="10.0"/>
      </rPr>
      <t>顧客</t>
    </r>
    <r>
      <rPr>
        <rFont val="游ゴシック"/>
        <b/>
        <color rgb="FF222222"/>
        <sz val="10.0"/>
      </rPr>
      <t>ID</t>
    </r>
  </si>
  <si>
    <t>会社名</t>
  </si>
  <si>
    <t>商談段階</t>
  </si>
  <si>
    <t>商談の内容</t>
  </si>
  <si>
    <t>提案金額</t>
  </si>
  <si>
    <t>確度</t>
  </si>
  <si>
    <t>見込額</t>
  </si>
  <si>
    <t>決裁者・決裁の流れ</t>
  </si>
  <si>
    <t>次のアクション</t>
  </si>
  <si>
    <t>期限</t>
  </si>
  <si>
    <t>見積提出</t>
  </si>
  <si>
    <r>
      <rPr>
        <rFont val="游ゴシック"/>
        <color rgb="FF0000FF"/>
        <sz val="10.0"/>
      </rPr>
      <t>A</t>
    </r>
    <r>
      <rPr>
        <rFont val="Noto Sans CJK SC"/>
        <color rgb="FF0000FF"/>
        <sz val="10.0"/>
      </rPr>
      <t>プランの見積りを提出。競合</t>
    </r>
    <r>
      <rPr>
        <rFont val="游ゴシック"/>
        <color rgb="FF0000FF"/>
        <sz val="10.0"/>
      </rPr>
      <t>1</t>
    </r>
    <r>
      <rPr>
        <rFont val="Noto Sans CJK SC"/>
        <color rgb="FF0000FF"/>
        <sz val="10.0"/>
      </rPr>
      <t>社と比較中。</t>
    </r>
  </si>
  <si>
    <r>
      <rPr>
        <rFont val="Noto Sans CJK SC"/>
        <color rgb="FF0000FF"/>
        <sz val="10.0"/>
      </rPr>
      <t>決裁は部長。</t>
    </r>
    <r>
      <rPr>
        <rFont val="游ゴシック"/>
        <color rgb="FF0000FF"/>
        <sz val="10.0"/>
      </rPr>
      <t>9</t>
    </r>
    <r>
      <rPr>
        <rFont val="Noto Sans CJK SC"/>
        <color rgb="FF0000FF"/>
        <sz val="10.0"/>
      </rPr>
      <t>月に稟議予定。</t>
    </r>
  </si>
  <si>
    <t>稟議書の下書きを送る</t>
  </si>
  <si>
    <t>すべて数式で計算されます。入力する欄はありません。</t>
  </si>
  <si>
    <t>顧客の状況</t>
  </si>
  <si>
    <t>登録している顧客数</t>
  </si>
  <si>
    <t>顧客台帳に名前が入っている行の数です。</t>
  </si>
  <si>
    <r>
      <rPr>
        <rFont val="游ゴシック"/>
        <color rgb="FF222222"/>
        <sz val="10.0"/>
      </rPr>
      <t>A</t>
    </r>
    <r>
      <rPr>
        <rFont val="Noto Sans CJK SC"/>
        <color rgb="FF222222"/>
        <sz val="10.0"/>
      </rPr>
      <t>ランクの顧客数</t>
    </r>
  </si>
  <si>
    <t>設定で決めた金額以上の顧客です。</t>
  </si>
  <si>
    <r>
      <rPr>
        <rFont val="游ゴシック"/>
        <color rgb="FF222222"/>
        <sz val="10.0"/>
      </rPr>
      <t>B</t>
    </r>
    <r>
      <rPr>
        <rFont val="Noto Sans CJK SC"/>
        <color rgb="FF222222"/>
        <sz val="10.0"/>
      </rPr>
      <t>ランクの顧客数</t>
    </r>
  </si>
  <si>
    <r>
      <rPr>
        <rFont val="游ゴシック"/>
        <color rgb="FF222222"/>
        <sz val="10.0"/>
      </rPr>
      <t>C</t>
    </r>
    <r>
      <rPr>
        <rFont val="Noto Sans CJK SC"/>
        <color rgb="FF222222"/>
        <sz val="10.0"/>
      </rPr>
      <t>ランクの顧客数</t>
    </r>
  </si>
  <si>
    <t>売上</t>
  </si>
  <si>
    <t>累計の購入金額</t>
  </si>
  <si>
    <r>
      <rPr>
        <rFont val="游ゴシック"/>
        <color rgb="FF666666"/>
        <sz val="9.0"/>
      </rPr>
      <t>4</t>
    </r>
    <r>
      <rPr>
        <rFont val="Noto Sans CJK SC"/>
        <color rgb="FF666666"/>
        <sz val="9.0"/>
      </rPr>
      <t>つの記録シートの金額を合計しています。</t>
    </r>
  </si>
  <si>
    <r>
      <rPr>
        <rFont val="Noto Sans CJK SC"/>
        <color rgb="FF222222"/>
        <sz val="10.0"/>
      </rPr>
      <t>顧客</t>
    </r>
    <r>
      <rPr>
        <rFont val="游ゴシック"/>
        <color rgb="FF222222"/>
        <sz val="10.0"/>
      </rPr>
      <t>1</t>
    </r>
    <r>
      <rPr>
        <rFont val="Noto Sans CJK SC"/>
        <color rgb="FF222222"/>
        <sz val="10.0"/>
      </rPr>
      <t>人あたりの平均</t>
    </r>
  </si>
  <si>
    <t>累計の購入金額を顧客数で割った値です。</t>
  </si>
  <si>
    <t>取引の件数</t>
  </si>
  <si>
    <r>
      <rPr>
        <rFont val="游ゴシック"/>
        <color rgb="FF222222"/>
        <sz val="10.0"/>
      </rPr>
      <t>1</t>
    </r>
    <r>
      <rPr>
        <rFont val="Noto Sans CJK SC"/>
        <color rgb="FF222222"/>
        <sz val="10.0"/>
      </rPr>
      <t>件あたりの平均単価</t>
    </r>
  </si>
  <si>
    <t>フォローの状況</t>
  </si>
  <si>
    <t>期限を過ぎている対応</t>
  </si>
  <si>
    <t>早めに手を打つ対象です。</t>
  </si>
  <si>
    <t>今週対応する案件</t>
  </si>
  <si>
    <t>連絡が空いている顧客</t>
  </si>
  <si>
    <t>設定で決めた日数を超えて接触がない顧客です。</t>
  </si>
  <si>
    <t>商談の見込み</t>
  </si>
  <si>
    <t>進行中の商談件数</t>
  </si>
  <si>
    <t>受注・失注を除いた件数です。</t>
  </si>
  <si>
    <t>提案金額の合計</t>
  </si>
  <si>
    <t>確度で重みづけした見込額</t>
  </si>
  <si>
    <t>提案金額に確度を掛けた合計です。</t>
  </si>
  <si>
    <t>個人情報の点検</t>
  </si>
  <si>
    <t>保管期間を過ぎた可能性のある顧客</t>
  </si>
  <si>
    <t>最終接触からの日数が保管期間を超えた件数です。破棄の対象か確認してください。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</si>
</sst>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¥#,##0;[RED]&quot;-¥&quot;#,##0;\−"/>
    <numFmt numFmtId="165" formatCode="yyyy/mm/dd"/>
  </numFmts>
  <fonts count="21">
    <font>
      <sz val="11.0"/>
      <color theme="1"/>
      <name val="Calibri"/>
      <scheme val="minor"/>
    </font>
    <font>
      <b/>
      <sz val="15.0"/>
      <color rgb="FF1F3864"/>
      <name val="Noto Sans"/>
    </font>
    <font>
      <sz val="10.0"/>
      <color rgb="FF666666"/>
      <name val="Noto Sans"/>
    </font>
    <font>
      <b/>
      <sz val="10.0"/>
      <color rgb="FF1F3864"/>
      <name val="游ゴシック"/>
    </font>
    <font>
      <sz val="10.0"/>
      <color rgb="FF222222"/>
      <name val="游ゴシック"/>
    </font>
    <font>
      <sz val="10.0"/>
      <color rgb="FF444444"/>
      <name val="游ゴシック"/>
    </font>
    <font>
      <b/>
      <sz val="10.0"/>
      <color rgb="FF1F3864"/>
      <name val="Noto Sans"/>
    </font>
    <font>
      <sz val="10.0"/>
      <color rgb="FF222222"/>
      <name val="Noto Sans"/>
    </font>
    <font>
      <sz val="10.0"/>
      <color rgb="FF444444"/>
      <name val="Noto Sans"/>
    </font>
    <font>
      <b/>
      <sz val="11.0"/>
      <color rgb="FF1F3864"/>
      <name val="Noto Sans"/>
    </font>
    <font>
      <b/>
      <sz val="10.0"/>
      <color rgb="FF0000FF"/>
      <name val="游ゴシック"/>
    </font>
    <font>
      <sz val="9.0"/>
      <color rgb="FF666666"/>
      <name val="Noto Sans"/>
    </font>
    <font>
      <sz val="9.0"/>
      <color rgb="FF666666"/>
      <name val="游ゴシック"/>
    </font>
    <font>
      <b/>
      <sz val="10.0"/>
      <color rgb="FF0000FF"/>
      <name val="Noto Sans"/>
    </font>
    <font>
      <sz val="10.0"/>
      <color rgb="FF666666"/>
      <name val="游ゴシック"/>
    </font>
    <font>
      <b/>
      <sz val="10.0"/>
      <color rgb="FF222222"/>
      <name val="Noto Sans"/>
    </font>
    <font>
      <sz val="10.0"/>
      <color rgb="FF808080"/>
      <name val="游ゴシック"/>
    </font>
    <font>
      <sz val="10.0"/>
      <color rgb="FF0000FF"/>
      <name val="Noto Sans"/>
    </font>
    <font>
      <sz val="10.0"/>
      <color rgb="FF0000FF"/>
      <name val="游ゴシック"/>
    </font>
    <font>
      <b/>
      <sz val="15.0"/>
      <color rgb="FF1F3864"/>
      <name val="游ゴシック"/>
    </font>
    <font>
      <b/>
      <sz val="11.0"/>
      <color rgb="FF808080"/>
      <name val="游ゴシック"/>
    </font>
  </fonts>
  <fills count="6">
    <fill>
      <patternFill patternType="none"/>
    </fill>
    <fill>
      <patternFill patternType="lightGray"/>
    </fill>
    <fill>
      <patternFill patternType="solid">
        <fgColor rgb="FFFFF9DB"/>
        <bgColor rgb="FFFFF9DB"/>
      </patternFill>
    </fill>
    <fill>
      <patternFill patternType="solid">
        <fgColor rgb="FFEFEFEF"/>
        <bgColor rgb="FFEFEFEF"/>
      </patternFill>
    </fill>
    <fill>
      <patternFill patternType="solid">
        <fgColor rgb="FFFBFBFB"/>
        <bgColor rgb="FFFBFBFB"/>
      </patternFill>
    </fill>
    <fill>
      <patternFill patternType="solid">
        <fgColor rgb="FFF7F7F7"/>
        <bgColor rgb="FFF7F7F7"/>
      </patternFill>
    </fill>
  </fills>
  <borders count="2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1" fillId="0" fontId="4" numFmtId="0" xfId="0" applyAlignment="1" applyBorder="1" applyFont="1">
      <alignment shrinkToFit="0" vertical="center" wrapText="0"/>
    </xf>
    <xf borderId="1" fillId="2" fontId="10" numFmtId="164" xfId="0" applyAlignment="1" applyBorder="1" applyFill="1" applyFont="1" applyNumberFormat="1">
      <alignment horizontal="center" shrinkToFit="0" vertical="center" wrapText="0"/>
    </xf>
    <xf borderId="0" fillId="0" fontId="11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" fillId="0" fontId="7" numFmtId="0" xfId="0" applyAlignment="1" applyBorder="1" applyFont="1">
      <alignment shrinkToFit="0" vertical="center" wrapText="0"/>
    </xf>
    <xf borderId="1" fillId="2" fontId="10" numFmtId="0" xfId="0" applyAlignment="1" applyBorder="1" applyFill="1" applyFont="1">
      <alignment horizontal="center" shrinkToFit="0" vertical="center" wrapText="0"/>
    </xf>
    <xf borderId="1" fillId="2" fontId="13" numFmtId="0" xfId="0" applyAlignment="1" applyBorder="1" applyFill="1" applyFont="1">
      <alignment horizontal="center" shrinkToFit="0" vertical="center" wrapText="0"/>
    </xf>
    <xf borderId="0" fillId="0" fontId="14" numFmtId="0" xfId="0" applyAlignment="1" applyFont="1">
      <alignment shrinkToFit="0" vertical="bottom" wrapText="0"/>
    </xf>
    <xf borderId="1" fillId="3" fontId="15" numFmtId="0" xfId="0" applyAlignment="1" applyBorder="1" applyFill="1" applyFont="1">
      <alignment horizontal="center" shrinkToFit="0" vertical="center" wrapText="1"/>
    </xf>
    <xf borderId="1" fillId="4" fontId="16" numFmtId="0" xfId="0" applyAlignment="1" applyBorder="1" applyFill="1" applyFont="1">
      <alignment horizontal="left" shrinkToFit="0" vertical="center" wrapText="0"/>
    </xf>
    <xf borderId="1" fillId="4" fontId="17" numFmtId="0" xfId="0" applyAlignment="1" applyBorder="1" applyFill="1" applyFont="1">
      <alignment horizontal="left" shrinkToFit="0" vertical="center" wrapText="0"/>
    </xf>
    <xf borderId="1" fillId="4" fontId="18" numFmtId="0" xfId="0" applyAlignment="1" applyBorder="1" applyFill="1" applyFont="1">
      <alignment horizontal="left" readingOrder="0" shrinkToFit="0" vertical="center" wrapText="0"/>
    </xf>
    <xf borderId="1" fillId="4" fontId="18" numFmtId="0" xfId="0" applyAlignment="1" applyBorder="1" applyFill="1" applyFont="1">
      <alignment horizontal="left" shrinkToFit="0" vertical="center" wrapText="0"/>
    </xf>
    <xf borderId="1" fillId="4" fontId="18" numFmtId="165" xfId="0" applyAlignment="1" applyBorder="1" applyFill="1" applyFont="1" applyNumberFormat="1">
      <alignment horizontal="left" shrinkToFit="0" vertical="center" wrapText="0"/>
    </xf>
    <xf borderId="1" fillId="4" fontId="16" numFmtId="165" xfId="0" applyAlignment="1" applyBorder="1" applyFill="1" applyFont="1" applyNumberFormat="1">
      <alignment horizontal="left" shrinkToFit="0" vertical="center" wrapText="0"/>
    </xf>
    <xf borderId="1" fillId="4" fontId="16" numFmtId="0" xfId="0" applyAlignment="1" applyBorder="1" applyFill="1" applyFont="1">
      <alignment horizontal="center" shrinkToFit="0" vertical="center" wrapText="0"/>
    </xf>
    <xf borderId="1" fillId="4" fontId="16" numFmtId="164" xfId="0" applyAlignment="1" applyBorder="1" applyFill="1" applyFont="1" applyNumberFormat="1">
      <alignment horizontal="left" shrinkToFit="0" vertical="center" wrapText="0"/>
    </xf>
    <xf borderId="1" fillId="4" fontId="18" numFmtId="0" xfId="0" applyAlignment="1" applyBorder="1" applyFill="1" applyFont="1">
      <alignment horizontal="center" shrinkToFit="0" vertical="center" wrapText="0"/>
    </xf>
    <xf borderId="1" fillId="5" fontId="16" numFmtId="0" xfId="0" applyAlignment="1" applyBorder="1" applyFill="1" applyFont="1">
      <alignment horizontal="left" shrinkToFit="0" vertical="center" wrapText="0"/>
    </xf>
    <xf borderId="1" fillId="0" fontId="18" numFmtId="0" xfId="0" applyAlignment="1" applyBorder="1" applyFont="1">
      <alignment horizontal="left" shrinkToFit="0" vertical="center" wrapText="0"/>
    </xf>
    <xf borderId="1" fillId="0" fontId="18" numFmtId="165" xfId="0" applyAlignment="1" applyBorder="1" applyFont="1" applyNumberFormat="1">
      <alignment horizontal="left" shrinkToFit="0" vertical="center" wrapText="0"/>
    </xf>
    <xf borderId="1" fillId="5" fontId="16" numFmtId="165" xfId="0" applyAlignment="1" applyBorder="1" applyFill="1" applyFont="1" applyNumberFormat="1">
      <alignment horizontal="left" shrinkToFit="0" vertical="center" wrapText="0"/>
    </xf>
    <xf borderId="1" fillId="5" fontId="16" numFmtId="0" xfId="0" applyAlignment="1" applyBorder="1" applyFill="1" applyFont="1">
      <alignment horizontal="center" shrinkToFit="0" vertical="center" wrapText="0"/>
    </xf>
    <xf borderId="1" fillId="5" fontId="16" numFmtId="164" xfId="0" applyAlignment="1" applyBorder="1" applyFill="1" applyFont="1" applyNumberFormat="1">
      <alignment horizontal="left" shrinkToFit="0" vertical="center" wrapText="0"/>
    </xf>
    <xf borderId="1" fillId="0" fontId="18" numFmtId="0" xfId="0" applyAlignment="1" applyBorder="1" applyFont="1">
      <alignment horizontal="center" shrinkToFit="0" vertical="center" wrapText="0"/>
    </xf>
    <xf borderId="1" fillId="4" fontId="17" numFmtId="0" xfId="0" applyAlignment="1" applyBorder="1" applyFill="1" applyFont="1">
      <alignment horizontal="center" shrinkToFit="0" vertical="center" wrapText="0"/>
    </xf>
    <xf borderId="1" fillId="4" fontId="18" numFmtId="164" xfId="0" applyAlignment="1" applyBorder="1" applyFill="1" applyFont="1" applyNumberFormat="1">
      <alignment horizontal="left" shrinkToFit="0" vertical="center" wrapText="0"/>
    </xf>
    <xf borderId="1" fillId="0" fontId="18" numFmtId="164" xfId="0" applyAlignment="1" applyBorder="1" applyFont="1" applyNumberFormat="1">
      <alignment horizontal="left" shrinkToFit="0" vertical="center" wrapText="0"/>
    </xf>
    <xf borderId="0" fillId="0" fontId="19" numFmtId="0" xfId="0" applyAlignment="1" applyFont="1">
      <alignment shrinkToFit="0" vertical="bottom" wrapText="0"/>
    </xf>
    <xf borderId="1" fillId="4" fontId="18" numFmtId="9" xfId="0" applyAlignment="1" applyBorder="1" applyFill="1" applyFont="1" applyNumberFormat="1">
      <alignment horizontal="center" shrinkToFit="0" vertical="center" wrapText="0"/>
    </xf>
    <xf borderId="1" fillId="0" fontId="18" numFmtId="9" xfId="0" applyAlignment="1" applyBorder="1" applyFont="1" applyNumberFormat="1">
      <alignment horizontal="center" shrinkToFit="0" vertical="center" wrapText="0"/>
    </xf>
    <xf borderId="1" fillId="5" fontId="20" numFmtId="0" xfId="0" applyAlignment="1" applyBorder="1" applyFill="1" applyFont="1">
      <alignment horizontal="center" shrinkToFit="0" vertical="center" wrapText="0"/>
    </xf>
    <xf borderId="1" fillId="5" fontId="20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2.0"/>
    <col customWidth="1" min="3" max="3" width="30.0"/>
    <col customWidth="1" min="4" max="4" width="76.0"/>
    <col customWidth="1" min="5" max="6" width="8.71"/>
  </cols>
  <sheetData>
    <row r="1" ht="33.75" customHeight="1">
      <c r="A1" s="1" t="s">
        <v>0</v>
      </c>
    </row>
    <row r="2" ht="21.75" customHeight="1">
      <c r="A2" s="2" t="s">
        <v>1</v>
      </c>
    </row>
    <row r="4" ht="12.0" customHeight="1">
      <c r="B4" s="3"/>
      <c r="C4" s="4"/>
      <c r="D4" s="5"/>
    </row>
    <row r="5" ht="25.5" customHeight="1">
      <c r="B5" s="6" t="s">
        <v>2</v>
      </c>
      <c r="C5" s="7" t="s">
        <v>3</v>
      </c>
      <c r="D5" s="8" t="s">
        <v>4</v>
      </c>
    </row>
    <row r="6" ht="25.5" customHeight="1">
      <c r="B6" s="3"/>
      <c r="C6" s="7" t="s">
        <v>5</v>
      </c>
      <c r="D6" s="8" t="s">
        <v>6</v>
      </c>
    </row>
    <row r="7" ht="25.5" customHeight="1">
      <c r="B7" s="3"/>
      <c r="C7" s="7" t="s">
        <v>7</v>
      </c>
      <c r="D7" s="8" t="s">
        <v>8</v>
      </c>
    </row>
    <row r="8" ht="25.5" customHeight="1">
      <c r="B8" s="3"/>
      <c r="C8" s="4" t="s">
        <v>9</v>
      </c>
      <c r="D8" s="8" t="s">
        <v>10</v>
      </c>
    </row>
    <row r="9" ht="12.0" customHeight="1">
      <c r="B9" s="3"/>
      <c r="C9" s="4"/>
      <c r="D9" s="5"/>
    </row>
    <row r="10" ht="25.5" customHeight="1">
      <c r="B10" s="6" t="s">
        <v>11</v>
      </c>
      <c r="C10" s="7" t="s">
        <v>12</v>
      </c>
      <c r="D10" s="8" t="s">
        <v>13</v>
      </c>
    </row>
    <row r="11" ht="25.5" customHeight="1">
      <c r="B11" s="3"/>
      <c r="C11" s="7" t="s">
        <v>14</v>
      </c>
      <c r="D11" s="8" t="s">
        <v>15</v>
      </c>
    </row>
    <row r="12" ht="25.5" customHeight="1">
      <c r="B12" s="3"/>
      <c r="C12" s="7" t="s">
        <v>16</v>
      </c>
      <c r="D12" s="8" t="s">
        <v>17</v>
      </c>
    </row>
    <row r="13" ht="25.5" customHeight="1">
      <c r="B13" s="3"/>
      <c r="C13" s="7" t="s">
        <v>18</v>
      </c>
      <c r="D13" s="8" t="s">
        <v>19</v>
      </c>
    </row>
    <row r="14" ht="25.5" customHeight="1">
      <c r="B14" s="3"/>
      <c r="C14" s="7" t="s">
        <v>20</v>
      </c>
      <c r="D14" s="8" t="s">
        <v>21</v>
      </c>
    </row>
    <row r="15" ht="25.5" customHeight="1">
      <c r="B15" s="3"/>
      <c r="C15" s="4" t="s">
        <v>22</v>
      </c>
      <c r="D15" s="8" t="s">
        <v>23</v>
      </c>
    </row>
    <row r="16" ht="25.5" customHeight="1">
      <c r="B16" s="3"/>
      <c r="C16" s="7" t="s">
        <v>24</v>
      </c>
      <c r="D16" s="8" t="s">
        <v>25</v>
      </c>
    </row>
    <row r="17" ht="12.0" customHeight="1">
      <c r="B17" s="3"/>
      <c r="C17" s="4"/>
      <c r="D17" s="5"/>
    </row>
    <row r="18" ht="25.5" customHeight="1">
      <c r="B18" s="6" t="s">
        <v>26</v>
      </c>
      <c r="C18" s="4" t="s">
        <v>27</v>
      </c>
      <c r="D18" s="8" t="s">
        <v>28</v>
      </c>
    </row>
    <row r="19" ht="25.5" customHeight="1">
      <c r="B19" s="3"/>
      <c r="C19" s="4" t="s">
        <v>29</v>
      </c>
      <c r="D19" s="8" t="s">
        <v>30</v>
      </c>
    </row>
    <row r="20" ht="25.5" customHeight="1">
      <c r="B20" s="3"/>
      <c r="C20" s="4" t="s">
        <v>31</v>
      </c>
      <c r="D20" s="8" t="s">
        <v>32</v>
      </c>
    </row>
    <row r="21" ht="25.5" customHeight="1">
      <c r="B21" s="3"/>
      <c r="C21" s="4" t="s">
        <v>33</v>
      </c>
      <c r="D21" s="8" t="s">
        <v>34</v>
      </c>
    </row>
    <row r="22" ht="12.0" customHeight="1">
      <c r="B22" s="3"/>
      <c r="C22" s="4"/>
      <c r="D22" s="5"/>
    </row>
    <row r="23" ht="25.5" customHeight="1">
      <c r="B23" s="6" t="s">
        <v>35</v>
      </c>
      <c r="C23" s="7" t="s">
        <v>36</v>
      </c>
      <c r="D23" s="8" t="s">
        <v>37</v>
      </c>
    </row>
    <row r="24" ht="25.5" customHeight="1">
      <c r="B24" s="3"/>
      <c r="C24" s="7" t="s">
        <v>38</v>
      </c>
      <c r="D24" s="8" t="s">
        <v>39</v>
      </c>
    </row>
    <row r="25" ht="25.5" customHeight="1">
      <c r="B25" s="3"/>
      <c r="C25" s="7" t="s">
        <v>40</v>
      </c>
      <c r="D25" s="8" t="s">
        <v>41</v>
      </c>
    </row>
    <row r="26" ht="25.5" customHeight="1">
      <c r="B26" s="3"/>
      <c r="C26" s="7" t="s">
        <v>42</v>
      </c>
      <c r="D26" s="8" t="s">
        <v>43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" right="0.4" top="0.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4.0"/>
    <col customWidth="1" min="3" max="3" width="22.0"/>
    <col customWidth="1" min="4" max="4" width="56.0"/>
    <col customWidth="1" min="5" max="6" width="8.71"/>
  </cols>
  <sheetData>
    <row r="1" ht="33.75" customHeight="1">
      <c r="A1" s="1" t="s">
        <v>12</v>
      </c>
    </row>
    <row r="2" ht="21.75" customHeight="1">
      <c r="A2" s="2" t="s">
        <v>44</v>
      </c>
    </row>
    <row r="4" ht="30.0" customHeight="1">
      <c r="B4" s="9" t="s">
        <v>45</v>
      </c>
    </row>
    <row r="5" ht="30.0" customHeight="1">
      <c r="B5" s="10" t="s">
        <v>46</v>
      </c>
      <c r="C5" s="11">
        <v>300000.0</v>
      </c>
      <c r="D5" s="12" t="s">
        <v>47</v>
      </c>
    </row>
    <row r="6" ht="30.0" customHeight="1">
      <c r="B6" s="10" t="s">
        <v>48</v>
      </c>
      <c r="C6" s="11">
        <v>100000.0</v>
      </c>
      <c r="D6" s="13" t="s">
        <v>49</v>
      </c>
    </row>
    <row r="7" ht="12.0" customHeight="1"/>
    <row r="8" ht="30.0" customHeight="1">
      <c r="B8" s="9" t="s">
        <v>50</v>
      </c>
    </row>
    <row r="9" ht="30.0" customHeight="1">
      <c r="B9" s="14" t="s">
        <v>51</v>
      </c>
      <c r="C9" s="15">
        <v>7.0</v>
      </c>
      <c r="D9" s="12" t="s">
        <v>52</v>
      </c>
    </row>
    <row r="10" ht="30.0" customHeight="1">
      <c r="B10" s="14" t="s">
        <v>53</v>
      </c>
      <c r="C10" s="15">
        <v>90.0</v>
      </c>
      <c r="D10" s="12" t="s">
        <v>54</v>
      </c>
    </row>
    <row r="11" ht="12.0" customHeight="1"/>
    <row r="12" ht="30.0" customHeight="1">
      <c r="B12" s="9" t="s">
        <v>55</v>
      </c>
    </row>
    <row r="13" ht="30.0" customHeight="1">
      <c r="B13" s="14" t="s">
        <v>56</v>
      </c>
      <c r="C13" s="15">
        <v>45.0</v>
      </c>
      <c r="D13" s="12" t="s">
        <v>57</v>
      </c>
    </row>
    <row r="14" ht="12.0" customHeight="1"/>
    <row r="15" ht="30.0" customHeight="1">
      <c r="B15" s="9" t="s">
        <v>58</v>
      </c>
    </row>
    <row r="16" ht="30.0" customHeight="1">
      <c r="B16" s="14" t="s">
        <v>59</v>
      </c>
      <c r="C16" s="15">
        <v>3.0</v>
      </c>
      <c r="D16" s="12" t="s">
        <v>60</v>
      </c>
    </row>
    <row r="17" ht="30.0" customHeight="1">
      <c r="B17" s="14" t="s">
        <v>61</v>
      </c>
      <c r="C17" s="16" t="s">
        <v>62</v>
      </c>
      <c r="D17" s="12" t="s">
        <v>63</v>
      </c>
    </row>
    <row r="18" ht="30.0" customHeight="1">
      <c r="B18" s="14" t="s">
        <v>64</v>
      </c>
      <c r="C18" s="16" t="s">
        <v>65</v>
      </c>
      <c r="D18" s="12" t="s">
        <v>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" right="0.4" top="0.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1.0"/>
    <col customWidth="1" min="2" max="2" width="20.0"/>
    <col customWidth="1" min="3" max="3" width="18.0"/>
    <col customWidth="1" min="4" max="4" width="16.0"/>
    <col customWidth="1" min="5" max="5" width="26.0"/>
    <col customWidth="1" min="6" max="6" width="18.0"/>
    <col customWidth="1" min="7" max="7" width="13.0"/>
    <col customWidth="1" min="8" max="8" width="14.0"/>
    <col customWidth="1" min="9" max="9" width="13.0"/>
    <col customWidth="1" min="10" max="10" width="10.0"/>
    <col customWidth="1" min="11" max="11" width="14.0"/>
    <col customWidth="1" min="12" max="12" width="9.0"/>
    <col customWidth="1" min="13" max="13" width="13.0"/>
    <col customWidth="1" min="14" max="14" width="8.0"/>
    <col customWidth="1" min="15" max="15" width="13.0"/>
    <col customWidth="1" min="16" max="16" width="15.0"/>
  </cols>
  <sheetData>
    <row r="1" ht="33.75" customHeight="1">
      <c r="A1" s="1" t="s">
        <v>14</v>
      </c>
    </row>
    <row r="2" ht="21.75" customHeight="1">
      <c r="A2" s="17" t="s">
        <v>67</v>
      </c>
    </row>
    <row r="3" ht="37.5" customHeight="1">
      <c r="A3" s="18" t="s">
        <v>68</v>
      </c>
      <c r="B3" s="18" t="s">
        <v>69</v>
      </c>
      <c r="C3" s="18" t="s">
        <v>70</v>
      </c>
      <c r="D3" s="18" t="s">
        <v>71</v>
      </c>
      <c r="E3" s="18" t="s">
        <v>72</v>
      </c>
      <c r="F3" s="18" t="s">
        <v>73</v>
      </c>
      <c r="G3" s="18" t="s">
        <v>74</v>
      </c>
      <c r="H3" s="18" t="s">
        <v>75</v>
      </c>
      <c r="I3" s="18" t="s">
        <v>76</v>
      </c>
      <c r="J3" s="18" t="s">
        <v>77</v>
      </c>
      <c r="K3" s="18" t="s">
        <v>78</v>
      </c>
      <c r="L3" s="18" t="s">
        <v>79</v>
      </c>
      <c r="M3" s="18" t="s">
        <v>80</v>
      </c>
      <c r="N3" s="18" t="s">
        <v>81</v>
      </c>
      <c r="O3" s="18" t="s">
        <v>82</v>
      </c>
      <c r="P3" s="18" t="s">
        <v>83</v>
      </c>
    </row>
    <row r="4" ht="30.0" customHeight="1">
      <c r="A4" s="19" t="str">
        <f t="shared" ref="A4:A103" si="1">IF($B4="","","C-"&amp;TEXT(ROW()-3,"0000"))</f>
        <v>C-0001</v>
      </c>
      <c r="B4" s="20" t="s">
        <v>84</v>
      </c>
      <c r="C4" s="20" t="s">
        <v>85</v>
      </c>
      <c r="D4" s="21" t="s">
        <v>86</v>
      </c>
      <c r="E4" s="22" t="s">
        <v>87</v>
      </c>
      <c r="F4" s="20" t="s">
        <v>88</v>
      </c>
      <c r="G4" s="23">
        <v>46122.0</v>
      </c>
      <c r="H4" s="20" t="s">
        <v>89</v>
      </c>
      <c r="I4" s="24">
        <f>IF($A4="","",IF(MAX(SUMPRODUCT(MAX(('対応履歴'!$B$4:$B$153=$A4)*('対応履歴'!$A$4:$A$153))),SUMPRODUCT(MAX(('美容室サロン'!$B$4:$B$153=$A4)*('美容室サロン'!$A$4:$A$153))),SUMPRODUCT(MAX(('飲食店'!$B$4:$B$153=$A4)*('飲食店'!$A$4:$A$153))),SUMPRODUCT(MAX(('BtoB営業'!$B$4:$B$153=$A4)*('BtoB営業'!$A$4:$A$153))))=0,"",MAX(SUMPRODUCT(MAX(('対応履歴'!$B$4:$B$153=$A4)*('対応履歴'!$A$4:$A$153))),SUMPRODUCT(MAX(('美容室サロン'!$B$4:$B$153=$A4)*('美容室サロン'!$A$4:$A$153))),SUMPRODUCT(MAX(('飲食店'!$B$4:$B$153=$A4)*('飲食店'!$A$4:$A$153))),SUMPRODUCT(MAX(('BtoB営業'!$B$4:$B$153=$A4)*('BtoB営業'!$A$4:$A$153))))))</f>
        <v>46218</v>
      </c>
      <c r="J4" s="25">
        <f t="shared" ref="J4:J103" si="2">IF($I4="","",TODAY()-$I4)</f>
        <v>83</v>
      </c>
      <c r="K4" s="26">
        <f>IF($A4="","",SUMIFS('対応履歴'!$F$4:$F$153,'対応履歴'!$B$4:$B$153,$A4)+SUMIFS('美容室サロン'!$G$4:$G$153,'美容室サロン'!$B$4:$B$153,$A4)+SUMIFS('飲食店'!$H$4:$H$153,'飲食店'!$B$4:$B$153,$A4)+SUMIFS('BtoB営業'!$F$4:$F$153,'BtoB営業'!$B$4:$B$153,$A4))</f>
        <v>644000</v>
      </c>
      <c r="L4" s="27">
        <f>IF($A4="","",COUNTIFS('対応履歴'!$B$4:$B$153,$A4)+COUNTIFS('美容室サロン'!$B$4:$B$153,$A4)+COUNTIFS('飲食店'!$B$4:$B$153,$A4)+COUNTIFS('BtoB営業'!$B$4:$B$153,$A4))</f>
        <v>4</v>
      </c>
      <c r="M4" s="26">
        <f t="shared" ref="M4:M103" si="3">IFERROR(IF($L4=0,"",$K4/$L4),"")</f>
        <v>161000</v>
      </c>
      <c r="N4" s="25" t="str">
        <f>IF($A4="","",IF($K4&gt;='設定'!$C$5,"A",IF($K4&gt;='設定'!$C$6,"B","C")))</f>
        <v>A</v>
      </c>
      <c r="O4" s="23">
        <v>46266.0</v>
      </c>
      <c r="P4" s="25" t="str">
        <f>IF($A4="","",IF(AND($O4&lt;&gt;"",$O4&lt;TODAY()),"期限超過",IF(AND($O4&lt;&gt;"",$O4-TODAY()&lt;='設定'!$C$9),"今週対応",IF(AND($J4&lt;&gt;"",$J4&gt;'設定'!$C$10),"連絡が空いています",""))))</f>
        <v>期限超過</v>
      </c>
    </row>
    <row r="5" ht="30.0" customHeight="1">
      <c r="A5" s="28" t="str">
        <f t="shared" si="1"/>
        <v/>
      </c>
      <c r="B5" s="29"/>
      <c r="C5" s="29"/>
      <c r="D5" s="29"/>
      <c r="E5" s="29"/>
      <c r="F5" s="29"/>
      <c r="G5" s="30"/>
      <c r="H5" s="29"/>
      <c r="I5" s="31" t="str">
        <f>IF($A5="","",IF(MAX(SUMPRODUCT(MAX(('対応履歴'!$B$4:$B$153=$A5)*('対応履歴'!$A$4:$A$153))),SUMPRODUCT(MAX(('美容室サロン'!$B$4:$B$153=$A5)*('美容室サロン'!$A$4:$A$153))),SUMPRODUCT(MAX(('飲食店'!$B$4:$B$153=$A5)*('飲食店'!$A$4:$A$153))),SUMPRODUCT(MAX(('BtoB営業'!$B$4:$B$153=$A5)*('BtoB営業'!$A$4:$A$153))))=0,"",MAX(SUMPRODUCT(MAX(('対応履歴'!$B$4:$B$153=$A5)*('対応履歴'!$A$4:$A$153))),SUMPRODUCT(MAX(('美容室サロン'!$B$4:$B$153=$A5)*('美容室サロン'!$A$4:$A$153))),SUMPRODUCT(MAX(('飲食店'!$B$4:$B$153=$A5)*('飲食店'!$A$4:$A$153))),SUMPRODUCT(MAX(('BtoB営業'!$B$4:$B$153=$A5)*('BtoB営業'!$A$4:$A$153))))))</f>
        <v/>
      </c>
      <c r="J5" s="32" t="str">
        <f t="shared" si="2"/>
        <v/>
      </c>
      <c r="K5" s="33" t="str">
        <f>IF($A5="","",SUMIFS('対応履歴'!$F$4:$F$153,'対応履歴'!$B$4:$B$153,$A5)+SUMIFS('美容室サロン'!$G$4:$G$153,'美容室サロン'!$B$4:$B$153,$A5)+SUMIFS('飲食店'!$H$4:$H$153,'飲食店'!$B$4:$B$153,$A5)+SUMIFS('BtoB営業'!$F$4:$F$153,'BtoB営業'!$B$4:$B$153,$A5))</f>
        <v/>
      </c>
      <c r="L5" s="34" t="str">
        <f>IF($A5="","",COUNTIFS('対応履歴'!$B$4:$B$153,$A5)+COUNTIFS('美容室サロン'!$B$4:$B$153,$A5)+COUNTIFS('飲食店'!$B$4:$B$153,$A5)+COUNTIFS('BtoB営業'!$B$4:$B$153,$A5))</f>
        <v/>
      </c>
      <c r="M5" s="33" t="str">
        <f t="shared" si="3"/>
        <v/>
      </c>
      <c r="N5" s="32" t="str">
        <f>IF($A5="","",IF($K5&gt;='設定'!$C$5,"A",IF($K5&gt;='設定'!$C$6,"B","C")))</f>
        <v/>
      </c>
      <c r="O5" s="30"/>
      <c r="P5" s="32" t="str">
        <f>IF($A5="","",IF(AND($O5&lt;&gt;"",$O5&lt;TODAY()),"期限超過",IF(AND($O5&lt;&gt;"",$O5-TODAY()&lt;='設定'!$C$9),"今週対応",IF(AND($J5&lt;&gt;"",$J5&gt;'設定'!$C$10),"連絡が空いています",""))))</f>
        <v/>
      </c>
    </row>
    <row r="6" ht="30.0" customHeight="1">
      <c r="A6" s="28" t="str">
        <f t="shared" si="1"/>
        <v/>
      </c>
      <c r="B6" s="29"/>
      <c r="C6" s="29"/>
      <c r="D6" s="29"/>
      <c r="E6" s="29"/>
      <c r="F6" s="29"/>
      <c r="G6" s="30"/>
      <c r="H6" s="29"/>
      <c r="I6" s="31" t="str">
        <f>IF($A6="","",IF(MAX(SUMPRODUCT(MAX(('対応履歴'!$B$4:$B$153=$A6)*('対応履歴'!$A$4:$A$153))),SUMPRODUCT(MAX(('美容室サロン'!$B$4:$B$153=$A6)*('美容室サロン'!$A$4:$A$153))),SUMPRODUCT(MAX(('飲食店'!$B$4:$B$153=$A6)*('飲食店'!$A$4:$A$153))),SUMPRODUCT(MAX(('BtoB営業'!$B$4:$B$153=$A6)*('BtoB営業'!$A$4:$A$153))))=0,"",MAX(SUMPRODUCT(MAX(('対応履歴'!$B$4:$B$153=$A6)*('対応履歴'!$A$4:$A$153))),SUMPRODUCT(MAX(('美容室サロン'!$B$4:$B$153=$A6)*('美容室サロン'!$A$4:$A$153))),SUMPRODUCT(MAX(('飲食店'!$B$4:$B$153=$A6)*('飲食店'!$A$4:$A$153))),SUMPRODUCT(MAX(('BtoB営業'!$B$4:$B$153=$A6)*('BtoB営業'!$A$4:$A$153))))))</f>
        <v/>
      </c>
      <c r="J6" s="32" t="str">
        <f t="shared" si="2"/>
        <v/>
      </c>
      <c r="K6" s="33" t="str">
        <f>IF($A6="","",SUMIFS('対応履歴'!$F$4:$F$153,'対応履歴'!$B$4:$B$153,$A6)+SUMIFS('美容室サロン'!$G$4:$G$153,'美容室サロン'!$B$4:$B$153,$A6)+SUMIFS('飲食店'!$H$4:$H$153,'飲食店'!$B$4:$B$153,$A6)+SUMIFS('BtoB営業'!$F$4:$F$153,'BtoB営業'!$B$4:$B$153,$A6))</f>
        <v/>
      </c>
      <c r="L6" s="34" t="str">
        <f>IF($A6="","",COUNTIFS('対応履歴'!$B$4:$B$153,$A6)+COUNTIFS('美容室サロン'!$B$4:$B$153,$A6)+COUNTIFS('飲食店'!$B$4:$B$153,$A6)+COUNTIFS('BtoB営業'!$B$4:$B$153,$A6))</f>
        <v/>
      </c>
      <c r="M6" s="33" t="str">
        <f t="shared" si="3"/>
        <v/>
      </c>
      <c r="N6" s="32" t="str">
        <f>IF($A6="","",IF($K6&gt;='設定'!$C$5,"A",IF($K6&gt;='設定'!$C$6,"B","C")))</f>
        <v/>
      </c>
      <c r="O6" s="30"/>
      <c r="P6" s="32" t="str">
        <f>IF($A6="","",IF(AND($O6&lt;&gt;"",$O6&lt;TODAY()),"期限超過",IF(AND($O6&lt;&gt;"",$O6-TODAY()&lt;='設定'!$C$9),"今週対応",IF(AND($J6&lt;&gt;"",$J6&gt;'設定'!$C$10),"連絡が空いています",""))))</f>
        <v/>
      </c>
    </row>
    <row r="7" ht="30.0" customHeight="1">
      <c r="A7" s="28" t="str">
        <f t="shared" si="1"/>
        <v/>
      </c>
      <c r="B7" s="29"/>
      <c r="C7" s="29"/>
      <c r="D7" s="29"/>
      <c r="E7" s="29"/>
      <c r="F7" s="29"/>
      <c r="G7" s="30"/>
      <c r="H7" s="29"/>
      <c r="I7" s="31" t="str">
        <f>IF($A7="","",IF(MAX(SUMPRODUCT(MAX(('対応履歴'!$B$4:$B$153=$A7)*('対応履歴'!$A$4:$A$153))),SUMPRODUCT(MAX(('美容室サロン'!$B$4:$B$153=$A7)*('美容室サロン'!$A$4:$A$153))),SUMPRODUCT(MAX(('飲食店'!$B$4:$B$153=$A7)*('飲食店'!$A$4:$A$153))),SUMPRODUCT(MAX(('BtoB営業'!$B$4:$B$153=$A7)*('BtoB営業'!$A$4:$A$153))))=0,"",MAX(SUMPRODUCT(MAX(('対応履歴'!$B$4:$B$153=$A7)*('対応履歴'!$A$4:$A$153))),SUMPRODUCT(MAX(('美容室サロン'!$B$4:$B$153=$A7)*('美容室サロン'!$A$4:$A$153))),SUMPRODUCT(MAX(('飲食店'!$B$4:$B$153=$A7)*('飲食店'!$A$4:$A$153))),SUMPRODUCT(MAX(('BtoB営業'!$B$4:$B$153=$A7)*('BtoB営業'!$A$4:$A$153))))))</f>
        <v/>
      </c>
      <c r="J7" s="32" t="str">
        <f t="shared" si="2"/>
        <v/>
      </c>
      <c r="K7" s="33" t="str">
        <f>IF($A7="","",SUMIFS('対応履歴'!$F$4:$F$153,'対応履歴'!$B$4:$B$153,$A7)+SUMIFS('美容室サロン'!$G$4:$G$153,'美容室サロン'!$B$4:$B$153,$A7)+SUMIFS('飲食店'!$H$4:$H$153,'飲食店'!$B$4:$B$153,$A7)+SUMIFS('BtoB営業'!$F$4:$F$153,'BtoB営業'!$B$4:$B$153,$A7))</f>
        <v/>
      </c>
      <c r="L7" s="34" t="str">
        <f>IF($A7="","",COUNTIFS('対応履歴'!$B$4:$B$153,$A7)+COUNTIFS('美容室サロン'!$B$4:$B$153,$A7)+COUNTIFS('飲食店'!$B$4:$B$153,$A7)+COUNTIFS('BtoB営業'!$B$4:$B$153,$A7))</f>
        <v/>
      </c>
      <c r="M7" s="33" t="str">
        <f t="shared" si="3"/>
        <v/>
      </c>
      <c r="N7" s="32" t="str">
        <f>IF($A7="","",IF($K7&gt;='設定'!$C$5,"A",IF($K7&gt;='設定'!$C$6,"B","C")))</f>
        <v/>
      </c>
      <c r="O7" s="30"/>
      <c r="P7" s="32" t="str">
        <f>IF($A7="","",IF(AND($O7&lt;&gt;"",$O7&lt;TODAY()),"期限超過",IF(AND($O7&lt;&gt;"",$O7-TODAY()&lt;='設定'!$C$9),"今週対応",IF(AND($J7&lt;&gt;"",$J7&gt;'設定'!$C$10),"連絡が空いています",""))))</f>
        <v/>
      </c>
    </row>
    <row r="8" ht="30.0" customHeight="1">
      <c r="A8" s="28" t="str">
        <f t="shared" si="1"/>
        <v/>
      </c>
      <c r="B8" s="29"/>
      <c r="C8" s="29"/>
      <c r="D8" s="29"/>
      <c r="E8" s="29"/>
      <c r="F8" s="29"/>
      <c r="G8" s="30"/>
      <c r="H8" s="29"/>
      <c r="I8" s="31" t="str">
        <f>IF($A8="","",IF(MAX(SUMPRODUCT(MAX(('対応履歴'!$B$4:$B$153=$A8)*('対応履歴'!$A$4:$A$153))),SUMPRODUCT(MAX(('美容室サロン'!$B$4:$B$153=$A8)*('美容室サロン'!$A$4:$A$153))),SUMPRODUCT(MAX(('飲食店'!$B$4:$B$153=$A8)*('飲食店'!$A$4:$A$153))),SUMPRODUCT(MAX(('BtoB営業'!$B$4:$B$153=$A8)*('BtoB営業'!$A$4:$A$153))))=0,"",MAX(SUMPRODUCT(MAX(('対応履歴'!$B$4:$B$153=$A8)*('対応履歴'!$A$4:$A$153))),SUMPRODUCT(MAX(('美容室サロン'!$B$4:$B$153=$A8)*('美容室サロン'!$A$4:$A$153))),SUMPRODUCT(MAX(('飲食店'!$B$4:$B$153=$A8)*('飲食店'!$A$4:$A$153))),SUMPRODUCT(MAX(('BtoB営業'!$B$4:$B$153=$A8)*('BtoB営業'!$A$4:$A$153))))))</f>
        <v/>
      </c>
      <c r="J8" s="32" t="str">
        <f t="shared" si="2"/>
        <v/>
      </c>
      <c r="K8" s="33" t="str">
        <f>IF($A8="","",SUMIFS('対応履歴'!$F$4:$F$153,'対応履歴'!$B$4:$B$153,$A8)+SUMIFS('美容室サロン'!$G$4:$G$153,'美容室サロン'!$B$4:$B$153,$A8)+SUMIFS('飲食店'!$H$4:$H$153,'飲食店'!$B$4:$B$153,$A8)+SUMIFS('BtoB営業'!$F$4:$F$153,'BtoB営業'!$B$4:$B$153,$A8))</f>
        <v/>
      </c>
      <c r="L8" s="34" t="str">
        <f>IF($A8="","",COUNTIFS('対応履歴'!$B$4:$B$153,$A8)+COUNTIFS('美容室サロン'!$B$4:$B$153,$A8)+COUNTIFS('飲食店'!$B$4:$B$153,$A8)+COUNTIFS('BtoB営業'!$B$4:$B$153,$A8))</f>
        <v/>
      </c>
      <c r="M8" s="33" t="str">
        <f t="shared" si="3"/>
        <v/>
      </c>
      <c r="N8" s="32" t="str">
        <f>IF($A8="","",IF($K8&gt;='設定'!$C$5,"A",IF($K8&gt;='設定'!$C$6,"B","C")))</f>
        <v/>
      </c>
      <c r="O8" s="30"/>
      <c r="P8" s="32" t="str">
        <f>IF($A8="","",IF(AND($O8&lt;&gt;"",$O8&lt;TODAY()),"期限超過",IF(AND($O8&lt;&gt;"",$O8-TODAY()&lt;='設定'!$C$9),"今週対応",IF(AND($J8&lt;&gt;"",$J8&gt;'設定'!$C$10),"連絡が空いています",""))))</f>
        <v/>
      </c>
    </row>
    <row r="9" ht="30.0" customHeight="1">
      <c r="A9" s="28" t="str">
        <f t="shared" si="1"/>
        <v/>
      </c>
      <c r="B9" s="29"/>
      <c r="C9" s="29"/>
      <c r="D9" s="29"/>
      <c r="E9" s="29"/>
      <c r="F9" s="29"/>
      <c r="G9" s="30"/>
      <c r="H9" s="29"/>
      <c r="I9" s="31" t="str">
        <f>IF($A9="","",IF(MAX(SUMPRODUCT(MAX(('対応履歴'!$B$4:$B$153=$A9)*('対応履歴'!$A$4:$A$153))),SUMPRODUCT(MAX(('美容室サロン'!$B$4:$B$153=$A9)*('美容室サロン'!$A$4:$A$153))),SUMPRODUCT(MAX(('飲食店'!$B$4:$B$153=$A9)*('飲食店'!$A$4:$A$153))),SUMPRODUCT(MAX(('BtoB営業'!$B$4:$B$153=$A9)*('BtoB営業'!$A$4:$A$153))))=0,"",MAX(SUMPRODUCT(MAX(('対応履歴'!$B$4:$B$153=$A9)*('対応履歴'!$A$4:$A$153))),SUMPRODUCT(MAX(('美容室サロン'!$B$4:$B$153=$A9)*('美容室サロン'!$A$4:$A$153))),SUMPRODUCT(MAX(('飲食店'!$B$4:$B$153=$A9)*('飲食店'!$A$4:$A$153))),SUMPRODUCT(MAX(('BtoB営業'!$B$4:$B$153=$A9)*('BtoB営業'!$A$4:$A$153))))))</f>
        <v/>
      </c>
      <c r="J9" s="32" t="str">
        <f t="shared" si="2"/>
        <v/>
      </c>
      <c r="K9" s="33" t="str">
        <f>IF($A9="","",SUMIFS('対応履歴'!$F$4:$F$153,'対応履歴'!$B$4:$B$153,$A9)+SUMIFS('美容室サロン'!$G$4:$G$153,'美容室サロン'!$B$4:$B$153,$A9)+SUMIFS('飲食店'!$H$4:$H$153,'飲食店'!$B$4:$B$153,$A9)+SUMIFS('BtoB営業'!$F$4:$F$153,'BtoB営業'!$B$4:$B$153,$A9))</f>
        <v/>
      </c>
      <c r="L9" s="34" t="str">
        <f>IF($A9="","",COUNTIFS('対応履歴'!$B$4:$B$153,$A9)+COUNTIFS('美容室サロン'!$B$4:$B$153,$A9)+COUNTIFS('飲食店'!$B$4:$B$153,$A9)+COUNTIFS('BtoB営業'!$B$4:$B$153,$A9))</f>
        <v/>
      </c>
      <c r="M9" s="33" t="str">
        <f t="shared" si="3"/>
        <v/>
      </c>
      <c r="N9" s="32" t="str">
        <f>IF($A9="","",IF($K9&gt;='設定'!$C$5,"A",IF($K9&gt;='設定'!$C$6,"B","C")))</f>
        <v/>
      </c>
      <c r="O9" s="30"/>
      <c r="P9" s="32" t="str">
        <f>IF($A9="","",IF(AND($O9&lt;&gt;"",$O9&lt;TODAY()),"期限超過",IF(AND($O9&lt;&gt;"",$O9-TODAY()&lt;='設定'!$C$9),"今週対応",IF(AND($J9&lt;&gt;"",$J9&gt;'設定'!$C$10),"連絡が空いています",""))))</f>
        <v/>
      </c>
    </row>
    <row r="10" ht="30.0" customHeight="1">
      <c r="A10" s="28" t="str">
        <f t="shared" si="1"/>
        <v/>
      </c>
      <c r="B10" s="29"/>
      <c r="C10" s="29"/>
      <c r="D10" s="29"/>
      <c r="E10" s="29"/>
      <c r="F10" s="29"/>
      <c r="G10" s="30"/>
      <c r="H10" s="29"/>
      <c r="I10" s="31" t="str">
        <f>IF($A10="","",IF(MAX(SUMPRODUCT(MAX(('対応履歴'!$B$4:$B$153=$A10)*('対応履歴'!$A$4:$A$153))),SUMPRODUCT(MAX(('美容室サロン'!$B$4:$B$153=$A10)*('美容室サロン'!$A$4:$A$153))),SUMPRODUCT(MAX(('飲食店'!$B$4:$B$153=$A10)*('飲食店'!$A$4:$A$153))),SUMPRODUCT(MAX(('BtoB営業'!$B$4:$B$153=$A10)*('BtoB営業'!$A$4:$A$153))))=0,"",MAX(SUMPRODUCT(MAX(('対応履歴'!$B$4:$B$153=$A10)*('対応履歴'!$A$4:$A$153))),SUMPRODUCT(MAX(('美容室サロン'!$B$4:$B$153=$A10)*('美容室サロン'!$A$4:$A$153))),SUMPRODUCT(MAX(('飲食店'!$B$4:$B$153=$A10)*('飲食店'!$A$4:$A$153))),SUMPRODUCT(MAX(('BtoB営業'!$B$4:$B$153=$A10)*('BtoB営業'!$A$4:$A$153))))))</f>
        <v/>
      </c>
      <c r="J10" s="32" t="str">
        <f t="shared" si="2"/>
        <v/>
      </c>
      <c r="K10" s="33" t="str">
        <f>IF($A10="","",SUMIFS('対応履歴'!$F$4:$F$153,'対応履歴'!$B$4:$B$153,$A10)+SUMIFS('美容室サロン'!$G$4:$G$153,'美容室サロン'!$B$4:$B$153,$A10)+SUMIFS('飲食店'!$H$4:$H$153,'飲食店'!$B$4:$B$153,$A10)+SUMIFS('BtoB営業'!$F$4:$F$153,'BtoB営業'!$B$4:$B$153,$A10))</f>
        <v/>
      </c>
      <c r="L10" s="34" t="str">
        <f>IF($A10="","",COUNTIFS('対応履歴'!$B$4:$B$153,$A10)+COUNTIFS('美容室サロン'!$B$4:$B$153,$A10)+COUNTIFS('飲食店'!$B$4:$B$153,$A10)+COUNTIFS('BtoB営業'!$B$4:$B$153,$A10))</f>
        <v/>
      </c>
      <c r="M10" s="33" t="str">
        <f t="shared" si="3"/>
        <v/>
      </c>
      <c r="N10" s="32" t="str">
        <f>IF($A10="","",IF($K10&gt;='設定'!$C$5,"A",IF($K10&gt;='設定'!$C$6,"B","C")))</f>
        <v/>
      </c>
      <c r="O10" s="30"/>
      <c r="P10" s="32" t="str">
        <f>IF($A10="","",IF(AND($O10&lt;&gt;"",$O10&lt;TODAY()),"期限超過",IF(AND($O10&lt;&gt;"",$O10-TODAY()&lt;='設定'!$C$9),"今週対応",IF(AND($J10&lt;&gt;"",$J10&gt;'設定'!$C$10),"連絡が空いています",""))))</f>
        <v/>
      </c>
    </row>
    <row r="11" ht="30.0" customHeight="1">
      <c r="A11" s="28" t="str">
        <f t="shared" si="1"/>
        <v/>
      </c>
      <c r="B11" s="29"/>
      <c r="C11" s="29"/>
      <c r="D11" s="29"/>
      <c r="E11" s="29"/>
      <c r="F11" s="29"/>
      <c r="G11" s="30"/>
      <c r="H11" s="29"/>
      <c r="I11" s="31" t="str">
        <f>IF($A11="","",IF(MAX(SUMPRODUCT(MAX(('対応履歴'!$B$4:$B$153=$A11)*('対応履歴'!$A$4:$A$153))),SUMPRODUCT(MAX(('美容室サロン'!$B$4:$B$153=$A11)*('美容室サロン'!$A$4:$A$153))),SUMPRODUCT(MAX(('飲食店'!$B$4:$B$153=$A11)*('飲食店'!$A$4:$A$153))),SUMPRODUCT(MAX(('BtoB営業'!$B$4:$B$153=$A11)*('BtoB営業'!$A$4:$A$153))))=0,"",MAX(SUMPRODUCT(MAX(('対応履歴'!$B$4:$B$153=$A11)*('対応履歴'!$A$4:$A$153))),SUMPRODUCT(MAX(('美容室サロン'!$B$4:$B$153=$A11)*('美容室サロン'!$A$4:$A$153))),SUMPRODUCT(MAX(('飲食店'!$B$4:$B$153=$A11)*('飲食店'!$A$4:$A$153))),SUMPRODUCT(MAX(('BtoB営業'!$B$4:$B$153=$A11)*('BtoB営業'!$A$4:$A$153))))))</f>
        <v/>
      </c>
      <c r="J11" s="32" t="str">
        <f t="shared" si="2"/>
        <v/>
      </c>
      <c r="K11" s="33" t="str">
        <f>IF($A11="","",SUMIFS('対応履歴'!$F$4:$F$153,'対応履歴'!$B$4:$B$153,$A11)+SUMIFS('美容室サロン'!$G$4:$G$153,'美容室サロン'!$B$4:$B$153,$A11)+SUMIFS('飲食店'!$H$4:$H$153,'飲食店'!$B$4:$B$153,$A11)+SUMIFS('BtoB営業'!$F$4:$F$153,'BtoB営業'!$B$4:$B$153,$A11))</f>
        <v/>
      </c>
      <c r="L11" s="34" t="str">
        <f>IF($A11="","",COUNTIFS('対応履歴'!$B$4:$B$153,$A11)+COUNTIFS('美容室サロン'!$B$4:$B$153,$A11)+COUNTIFS('飲食店'!$B$4:$B$153,$A11)+COUNTIFS('BtoB営業'!$B$4:$B$153,$A11))</f>
        <v/>
      </c>
      <c r="M11" s="33" t="str">
        <f t="shared" si="3"/>
        <v/>
      </c>
      <c r="N11" s="32" t="str">
        <f>IF($A11="","",IF($K11&gt;='設定'!$C$5,"A",IF($K11&gt;='設定'!$C$6,"B","C")))</f>
        <v/>
      </c>
      <c r="O11" s="30"/>
      <c r="P11" s="32" t="str">
        <f>IF($A11="","",IF(AND($O11&lt;&gt;"",$O11&lt;TODAY()),"期限超過",IF(AND($O11&lt;&gt;"",$O11-TODAY()&lt;='設定'!$C$9),"今週対応",IF(AND($J11&lt;&gt;"",$J11&gt;'設定'!$C$10),"連絡が空いています",""))))</f>
        <v/>
      </c>
    </row>
    <row r="12" ht="30.0" customHeight="1">
      <c r="A12" s="28" t="str">
        <f t="shared" si="1"/>
        <v/>
      </c>
      <c r="B12" s="29"/>
      <c r="C12" s="29"/>
      <c r="D12" s="29"/>
      <c r="E12" s="29"/>
      <c r="F12" s="29"/>
      <c r="G12" s="30"/>
      <c r="H12" s="29"/>
      <c r="I12" s="31" t="str">
        <f>IF($A12="","",IF(MAX(SUMPRODUCT(MAX(('対応履歴'!$B$4:$B$153=$A12)*('対応履歴'!$A$4:$A$153))),SUMPRODUCT(MAX(('美容室サロン'!$B$4:$B$153=$A12)*('美容室サロン'!$A$4:$A$153))),SUMPRODUCT(MAX(('飲食店'!$B$4:$B$153=$A12)*('飲食店'!$A$4:$A$153))),SUMPRODUCT(MAX(('BtoB営業'!$B$4:$B$153=$A12)*('BtoB営業'!$A$4:$A$153))))=0,"",MAX(SUMPRODUCT(MAX(('対応履歴'!$B$4:$B$153=$A12)*('対応履歴'!$A$4:$A$153))),SUMPRODUCT(MAX(('美容室サロン'!$B$4:$B$153=$A12)*('美容室サロン'!$A$4:$A$153))),SUMPRODUCT(MAX(('飲食店'!$B$4:$B$153=$A12)*('飲食店'!$A$4:$A$153))),SUMPRODUCT(MAX(('BtoB営業'!$B$4:$B$153=$A12)*('BtoB営業'!$A$4:$A$153))))))</f>
        <v/>
      </c>
      <c r="J12" s="32" t="str">
        <f t="shared" si="2"/>
        <v/>
      </c>
      <c r="K12" s="33" t="str">
        <f>IF($A12="","",SUMIFS('対応履歴'!$F$4:$F$153,'対応履歴'!$B$4:$B$153,$A12)+SUMIFS('美容室サロン'!$G$4:$G$153,'美容室サロン'!$B$4:$B$153,$A12)+SUMIFS('飲食店'!$H$4:$H$153,'飲食店'!$B$4:$B$153,$A12)+SUMIFS('BtoB営業'!$F$4:$F$153,'BtoB営業'!$B$4:$B$153,$A12))</f>
        <v/>
      </c>
      <c r="L12" s="34" t="str">
        <f>IF($A12="","",COUNTIFS('対応履歴'!$B$4:$B$153,$A12)+COUNTIFS('美容室サロン'!$B$4:$B$153,$A12)+COUNTIFS('飲食店'!$B$4:$B$153,$A12)+COUNTIFS('BtoB営業'!$B$4:$B$153,$A12))</f>
        <v/>
      </c>
      <c r="M12" s="33" t="str">
        <f t="shared" si="3"/>
        <v/>
      </c>
      <c r="N12" s="32" t="str">
        <f>IF($A12="","",IF($K12&gt;='設定'!$C$5,"A",IF($K12&gt;='設定'!$C$6,"B","C")))</f>
        <v/>
      </c>
      <c r="O12" s="30"/>
      <c r="P12" s="32" t="str">
        <f>IF($A12="","",IF(AND($O12&lt;&gt;"",$O12&lt;TODAY()),"期限超過",IF(AND($O12&lt;&gt;"",$O12-TODAY()&lt;='設定'!$C$9),"今週対応",IF(AND($J12&lt;&gt;"",$J12&gt;'設定'!$C$10),"連絡が空いています",""))))</f>
        <v/>
      </c>
    </row>
    <row r="13" ht="30.0" customHeight="1">
      <c r="A13" s="28" t="str">
        <f t="shared" si="1"/>
        <v/>
      </c>
      <c r="B13" s="29"/>
      <c r="C13" s="29"/>
      <c r="D13" s="29"/>
      <c r="E13" s="29"/>
      <c r="F13" s="29"/>
      <c r="G13" s="30"/>
      <c r="H13" s="29"/>
      <c r="I13" s="31" t="str">
        <f>IF($A13="","",IF(MAX(SUMPRODUCT(MAX(('対応履歴'!$B$4:$B$153=$A13)*('対応履歴'!$A$4:$A$153))),SUMPRODUCT(MAX(('美容室サロン'!$B$4:$B$153=$A13)*('美容室サロン'!$A$4:$A$153))),SUMPRODUCT(MAX(('飲食店'!$B$4:$B$153=$A13)*('飲食店'!$A$4:$A$153))),SUMPRODUCT(MAX(('BtoB営業'!$B$4:$B$153=$A13)*('BtoB営業'!$A$4:$A$153))))=0,"",MAX(SUMPRODUCT(MAX(('対応履歴'!$B$4:$B$153=$A13)*('対応履歴'!$A$4:$A$153))),SUMPRODUCT(MAX(('美容室サロン'!$B$4:$B$153=$A13)*('美容室サロン'!$A$4:$A$153))),SUMPRODUCT(MAX(('飲食店'!$B$4:$B$153=$A13)*('飲食店'!$A$4:$A$153))),SUMPRODUCT(MAX(('BtoB営業'!$B$4:$B$153=$A13)*('BtoB営業'!$A$4:$A$153))))))</f>
        <v/>
      </c>
      <c r="J13" s="32" t="str">
        <f t="shared" si="2"/>
        <v/>
      </c>
      <c r="K13" s="33" t="str">
        <f>IF($A13="","",SUMIFS('対応履歴'!$F$4:$F$153,'対応履歴'!$B$4:$B$153,$A13)+SUMIFS('美容室サロン'!$G$4:$G$153,'美容室サロン'!$B$4:$B$153,$A13)+SUMIFS('飲食店'!$H$4:$H$153,'飲食店'!$B$4:$B$153,$A13)+SUMIFS('BtoB営業'!$F$4:$F$153,'BtoB営業'!$B$4:$B$153,$A13))</f>
        <v/>
      </c>
      <c r="L13" s="34" t="str">
        <f>IF($A13="","",COUNTIFS('対応履歴'!$B$4:$B$153,$A13)+COUNTIFS('美容室サロン'!$B$4:$B$153,$A13)+COUNTIFS('飲食店'!$B$4:$B$153,$A13)+COUNTIFS('BtoB営業'!$B$4:$B$153,$A13))</f>
        <v/>
      </c>
      <c r="M13" s="33" t="str">
        <f t="shared" si="3"/>
        <v/>
      </c>
      <c r="N13" s="32" t="str">
        <f>IF($A13="","",IF($K13&gt;='設定'!$C$5,"A",IF($K13&gt;='設定'!$C$6,"B","C")))</f>
        <v/>
      </c>
      <c r="O13" s="30"/>
      <c r="P13" s="32" t="str">
        <f>IF($A13="","",IF(AND($O13&lt;&gt;"",$O13&lt;TODAY()),"期限超過",IF(AND($O13&lt;&gt;"",$O13-TODAY()&lt;='設定'!$C$9),"今週対応",IF(AND($J13&lt;&gt;"",$J13&gt;'設定'!$C$10),"連絡が空いています",""))))</f>
        <v/>
      </c>
    </row>
    <row r="14" ht="30.0" customHeight="1">
      <c r="A14" s="28" t="str">
        <f t="shared" si="1"/>
        <v/>
      </c>
      <c r="B14" s="29"/>
      <c r="C14" s="29"/>
      <c r="D14" s="29"/>
      <c r="E14" s="29"/>
      <c r="F14" s="29"/>
      <c r="G14" s="30"/>
      <c r="H14" s="29"/>
      <c r="I14" s="31" t="str">
        <f>IF($A14="","",IF(MAX(SUMPRODUCT(MAX(('対応履歴'!$B$4:$B$153=$A14)*('対応履歴'!$A$4:$A$153))),SUMPRODUCT(MAX(('美容室サロン'!$B$4:$B$153=$A14)*('美容室サロン'!$A$4:$A$153))),SUMPRODUCT(MAX(('飲食店'!$B$4:$B$153=$A14)*('飲食店'!$A$4:$A$153))),SUMPRODUCT(MAX(('BtoB営業'!$B$4:$B$153=$A14)*('BtoB営業'!$A$4:$A$153))))=0,"",MAX(SUMPRODUCT(MAX(('対応履歴'!$B$4:$B$153=$A14)*('対応履歴'!$A$4:$A$153))),SUMPRODUCT(MAX(('美容室サロン'!$B$4:$B$153=$A14)*('美容室サロン'!$A$4:$A$153))),SUMPRODUCT(MAX(('飲食店'!$B$4:$B$153=$A14)*('飲食店'!$A$4:$A$153))),SUMPRODUCT(MAX(('BtoB営業'!$B$4:$B$153=$A14)*('BtoB営業'!$A$4:$A$153))))))</f>
        <v/>
      </c>
      <c r="J14" s="32" t="str">
        <f t="shared" si="2"/>
        <v/>
      </c>
      <c r="K14" s="33" t="str">
        <f>IF($A14="","",SUMIFS('対応履歴'!$F$4:$F$153,'対応履歴'!$B$4:$B$153,$A14)+SUMIFS('美容室サロン'!$G$4:$G$153,'美容室サロン'!$B$4:$B$153,$A14)+SUMIFS('飲食店'!$H$4:$H$153,'飲食店'!$B$4:$B$153,$A14)+SUMIFS('BtoB営業'!$F$4:$F$153,'BtoB営業'!$B$4:$B$153,$A14))</f>
        <v/>
      </c>
      <c r="L14" s="34" t="str">
        <f>IF($A14="","",COUNTIFS('対応履歴'!$B$4:$B$153,$A14)+COUNTIFS('美容室サロン'!$B$4:$B$153,$A14)+COUNTIFS('飲食店'!$B$4:$B$153,$A14)+COUNTIFS('BtoB営業'!$B$4:$B$153,$A14))</f>
        <v/>
      </c>
      <c r="M14" s="33" t="str">
        <f t="shared" si="3"/>
        <v/>
      </c>
      <c r="N14" s="32" t="str">
        <f>IF($A14="","",IF($K14&gt;='設定'!$C$5,"A",IF($K14&gt;='設定'!$C$6,"B","C")))</f>
        <v/>
      </c>
      <c r="O14" s="30"/>
      <c r="P14" s="32" t="str">
        <f>IF($A14="","",IF(AND($O14&lt;&gt;"",$O14&lt;TODAY()),"期限超過",IF(AND($O14&lt;&gt;"",$O14-TODAY()&lt;='設定'!$C$9),"今週対応",IF(AND($J14&lt;&gt;"",$J14&gt;'設定'!$C$10),"連絡が空いています",""))))</f>
        <v/>
      </c>
    </row>
    <row r="15" ht="30.0" customHeight="1">
      <c r="A15" s="28" t="str">
        <f t="shared" si="1"/>
        <v/>
      </c>
      <c r="B15" s="29"/>
      <c r="C15" s="29"/>
      <c r="D15" s="29"/>
      <c r="E15" s="29"/>
      <c r="F15" s="29"/>
      <c r="G15" s="30"/>
      <c r="H15" s="29"/>
      <c r="I15" s="31" t="str">
        <f>IF($A15="","",IF(MAX(SUMPRODUCT(MAX(('対応履歴'!$B$4:$B$153=$A15)*('対応履歴'!$A$4:$A$153))),SUMPRODUCT(MAX(('美容室サロン'!$B$4:$B$153=$A15)*('美容室サロン'!$A$4:$A$153))),SUMPRODUCT(MAX(('飲食店'!$B$4:$B$153=$A15)*('飲食店'!$A$4:$A$153))),SUMPRODUCT(MAX(('BtoB営業'!$B$4:$B$153=$A15)*('BtoB営業'!$A$4:$A$153))))=0,"",MAX(SUMPRODUCT(MAX(('対応履歴'!$B$4:$B$153=$A15)*('対応履歴'!$A$4:$A$153))),SUMPRODUCT(MAX(('美容室サロン'!$B$4:$B$153=$A15)*('美容室サロン'!$A$4:$A$153))),SUMPRODUCT(MAX(('飲食店'!$B$4:$B$153=$A15)*('飲食店'!$A$4:$A$153))),SUMPRODUCT(MAX(('BtoB営業'!$B$4:$B$153=$A15)*('BtoB営業'!$A$4:$A$153))))))</f>
        <v/>
      </c>
      <c r="J15" s="32" t="str">
        <f t="shared" si="2"/>
        <v/>
      </c>
      <c r="K15" s="33" t="str">
        <f>IF($A15="","",SUMIFS('対応履歴'!$F$4:$F$153,'対応履歴'!$B$4:$B$153,$A15)+SUMIFS('美容室サロン'!$G$4:$G$153,'美容室サロン'!$B$4:$B$153,$A15)+SUMIFS('飲食店'!$H$4:$H$153,'飲食店'!$B$4:$B$153,$A15)+SUMIFS('BtoB営業'!$F$4:$F$153,'BtoB営業'!$B$4:$B$153,$A15))</f>
        <v/>
      </c>
      <c r="L15" s="34" t="str">
        <f>IF($A15="","",COUNTIFS('対応履歴'!$B$4:$B$153,$A15)+COUNTIFS('美容室サロン'!$B$4:$B$153,$A15)+COUNTIFS('飲食店'!$B$4:$B$153,$A15)+COUNTIFS('BtoB営業'!$B$4:$B$153,$A15))</f>
        <v/>
      </c>
      <c r="M15" s="33" t="str">
        <f t="shared" si="3"/>
        <v/>
      </c>
      <c r="N15" s="32" t="str">
        <f>IF($A15="","",IF($K15&gt;='設定'!$C$5,"A",IF($K15&gt;='設定'!$C$6,"B","C")))</f>
        <v/>
      </c>
      <c r="O15" s="30"/>
      <c r="P15" s="32" t="str">
        <f>IF($A15="","",IF(AND($O15&lt;&gt;"",$O15&lt;TODAY()),"期限超過",IF(AND($O15&lt;&gt;"",$O15-TODAY()&lt;='設定'!$C$9),"今週対応",IF(AND($J15&lt;&gt;"",$J15&gt;'設定'!$C$10),"連絡が空いています",""))))</f>
        <v/>
      </c>
    </row>
    <row r="16" ht="30.0" customHeight="1">
      <c r="A16" s="28" t="str">
        <f t="shared" si="1"/>
        <v/>
      </c>
      <c r="B16" s="29"/>
      <c r="C16" s="29"/>
      <c r="D16" s="29"/>
      <c r="E16" s="29"/>
      <c r="F16" s="29"/>
      <c r="G16" s="30"/>
      <c r="H16" s="29"/>
      <c r="I16" s="31" t="str">
        <f>IF($A16="","",IF(MAX(SUMPRODUCT(MAX(('対応履歴'!$B$4:$B$153=$A16)*('対応履歴'!$A$4:$A$153))),SUMPRODUCT(MAX(('美容室サロン'!$B$4:$B$153=$A16)*('美容室サロン'!$A$4:$A$153))),SUMPRODUCT(MAX(('飲食店'!$B$4:$B$153=$A16)*('飲食店'!$A$4:$A$153))),SUMPRODUCT(MAX(('BtoB営業'!$B$4:$B$153=$A16)*('BtoB営業'!$A$4:$A$153))))=0,"",MAX(SUMPRODUCT(MAX(('対応履歴'!$B$4:$B$153=$A16)*('対応履歴'!$A$4:$A$153))),SUMPRODUCT(MAX(('美容室サロン'!$B$4:$B$153=$A16)*('美容室サロン'!$A$4:$A$153))),SUMPRODUCT(MAX(('飲食店'!$B$4:$B$153=$A16)*('飲食店'!$A$4:$A$153))),SUMPRODUCT(MAX(('BtoB営業'!$B$4:$B$153=$A16)*('BtoB営業'!$A$4:$A$153))))))</f>
        <v/>
      </c>
      <c r="J16" s="32" t="str">
        <f t="shared" si="2"/>
        <v/>
      </c>
      <c r="K16" s="33" t="str">
        <f>IF($A16="","",SUMIFS('対応履歴'!$F$4:$F$153,'対応履歴'!$B$4:$B$153,$A16)+SUMIFS('美容室サロン'!$G$4:$G$153,'美容室サロン'!$B$4:$B$153,$A16)+SUMIFS('飲食店'!$H$4:$H$153,'飲食店'!$B$4:$B$153,$A16)+SUMIFS('BtoB営業'!$F$4:$F$153,'BtoB営業'!$B$4:$B$153,$A16))</f>
        <v/>
      </c>
      <c r="L16" s="34" t="str">
        <f>IF($A16="","",COUNTIFS('対応履歴'!$B$4:$B$153,$A16)+COUNTIFS('美容室サロン'!$B$4:$B$153,$A16)+COUNTIFS('飲食店'!$B$4:$B$153,$A16)+COUNTIFS('BtoB営業'!$B$4:$B$153,$A16))</f>
        <v/>
      </c>
      <c r="M16" s="33" t="str">
        <f t="shared" si="3"/>
        <v/>
      </c>
      <c r="N16" s="32" t="str">
        <f>IF($A16="","",IF($K16&gt;='設定'!$C$5,"A",IF($K16&gt;='設定'!$C$6,"B","C")))</f>
        <v/>
      </c>
      <c r="O16" s="30"/>
      <c r="P16" s="32" t="str">
        <f>IF($A16="","",IF(AND($O16&lt;&gt;"",$O16&lt;TODAY()),"期限超過",IF(AND($O16&lt;&gt;"",$O16-TODAY()&lt;='設定'!$C$9),"今週対応",IF(AND($J16&lt;&gt;"",$J16&gt;'設定'!$C$10),"連絡が空いています",""))))</f>
        <v/>
      </c>
    </row>
    <row r="17" ht="30.0" customHeight="1">
      <c r="A17" s="28" t="str">
        <f t="shared" si="1"/>
        <v/>
      </c>
      <c r="B17" s="29"/>
      <c r="C17" s="29"/>
      <c r="D17" s="29"/>
      <c r="E17" s="29"/>
      <c r="F17" s="29"/>
      <c r="G17" s="30"/>
      <c r="H17" s="29"/>
      <c r="I17" s="31" t="str">
        <f>IF($A17="","",IF(MAX(SUMPRODUCT(MAX(('対応履歴'!$B$4:$B$153=$A17)*('対応履歴'!$A$4:$A$153))),SUMPRODUCT(MAX(('美容室サロン'!$B$4:$B$153=$A17)*('美容室サロン'!$A$4:$A$153))),SUMPRODUCT(MAX(('飲食店'!$B$4:$B$153=$A17)*('飲食店'!$A$4:$A$153))),SUMPRODUCT(MAX(('BtoB営業'!$B$4:$B$153=$A17)*('BtoB営業'!$A$4:$A$153))))=0,"",MAX(SUMPRODUCT(MAX(('対応履歴'!$B$4:$B$153=$A17)*('対応履歴'!$A$4:$A$153))),SUMPRODUCT(MAX(('美容室サロン'!$B$4:$B$153=$A17)*('美容室サロン'!$A$4:$A$153))),SUMPRODUCT(MAX(('飲食店'!$B$4:$B$153=$A17)*('飲食店'!$A$4:$A$153))),SUMPRODUCT(MAX(('BtoB営業'!$B$4:$B$153=$A17)*('BtoB営業'!$A$4:$A$153))))))</f>
        <v/>
      </c>
      <c r="J17" s="32" t="str">
        <f t="shared" si="2"/>
        <v/>
      </c>
      <c r="K17" s="33" t="str">
        <f>IF($A17="","",SUMIFS('対応履歴'!$F$4:$F$153,'対応履歴'!$B$4:$B$153,$A17)+SUMIFS('美容室サロン'!$G$4:$G$153,'美容室サロン'!$B$4:$B$153,$A17)+SUMIFS('飲食店'!$H$4:$H$153,'飲食店'!$B$4:$B$153,$A17)+SUMIFS('BtoB営業'!$F$4:$F$153,'BtoB営業'!$B$4:$B$153,$A17))</f>
        <v/>
      </c>
      <c r="L17" s="34" t="str">
        <f>IF($A17="","",COUNTIFS('対応履歴'!$B$4:$B$153,$A17)+COUNTIFS('美容室サロン'!$B$4:$B$153,$A17)+COUNTIFS('飲食店'!$B$4:$B$153,$A17)+COUNTIFS('BtoB営業'!$B$4:$B$153,$A17))</f>
        <v/>
      </c>
      <c r="M17" s="33" t="str">
        <f t="shared" si="3"/>
        <v/>
      </c>
      <c r="N17" s="32" t="str">
        <f>IF($A17="","",IF($K17&gt;='設定'!$C$5,"A",IF($K17&gt;='設定'!$C$6,"B","C")))</f>
        <v/>
      </c>
      <c r="O17" s="30"/>
      <c r="P17" s="32" t="str">
        <f>IF($A17="","",IF(AND($O17&lt;&gt;"",$O17&lt;TODAY()),"期限超過",IF(AND($O17&lt;&gt;"",$O17-TODAY()&lt;='設定'!$C$9),"今週対応",IF(AND($J17&lt;&gt;"",$J17&gt;'設定'!$C$10),"連絡が空いています",""))))</f>
        <v/>
      </c>
    </row>
    <row r="18" ht="30.0" customHeight="1">
      <c r="A18" s="28" t="str">
        <f t="shared" si="1"/>
        <v/>
      </c>
      <c r="B18" s="29"/>
      <c r="C18" s="29"/>
      <c r="D18" s="29"/>
      <c r="E18" s="29"/>
      <c r="F18" s="29"/>
      <c r="G18" s="30"/>
      <c r="H18" s="29"/>
      <c r="I18" s="31" t="str">
        <f>IF($A18="","",IF(MAX(SUMPRODUCT(MAX(('対応履歴'!$B$4:$B$153=$A18)*('対応履歴'!$A$4:$A$153))),SUMPRODUCT(MAX(('美容室サロン'!$B$4:$B$153=$A18)*('美容室サロン'!$A$4:$A$153))),SUMPRODUCT(MAX(('飲食店'!$B$4:$B$153=$A18)*('飲食店'!$A$4:$A$153))),SUMPRODUCT(MAX(('BtoB営業'!$B$4:$B$153=$A18)*('BtoB営業'!$A$4:$A$153))))=0,"",MAX(SUMPRODUCT(MAX(('対応履歴'!$B$4:$B$153=$A18)*('対応履歴'!$A$4:$A$153))),SUMPRODUCT(MAX(('美容室サロン'!$B$4:$B$153=$A18)*('美容室サロン'!$A$4:$A$153))),SUMPRODUCT(MAX(('飲食店'!$B$4:$B$153=$A18)*('飲食店'!$A$4:$A$153))),SUMPRODUCT(MAX(('BtoB営業'!$B$4:$B$153=$A18)*('BtoB営業'!$A$4:$A$153))))))</f>
        <v/>
      </c>
      <c r="J18" s="32" t="str">
        <f t="shared" si="2"/>
        <v/>
      </c>
      <c r="K18" s="33" t="str">
        <f>IF($A18="","",SUMIFS('対応履歴'!$F$4:$F$153,'対応履歴'!$B$4:$B$153,$A18)+SUMIFS('美容室サロン'!$G$4:$G$153,'美容室サロン'!$B$4:$B$153,$A18)+SUMIFS('飲食店'!$H$4:$H$153,'飲食店'!$B$4:$B$153,$A18)+SUMIFS('BtoB営業'!$F$4:$F$153,'BtoB営業'!$B$4:$B$153,$A18))</f>
        <v/>
      </c>
      <c r="L18" s="34" t="str">
        <f>IF($A18="","",COUNTIFS('対応履歴'!$B$4:$B$153,$A18)+COUNTIFS('美容室サロン'!$B$4:$B$153,$A18)+COUNTIFS('飲食店'!$B$4:$B$153,$A18)+COUNTIFS('BtoB営業'!$B$4:$B$153,$A18))</f>
        <v/>
      </c>
      <c r="M18" s="33" t="str">
        <f t="shared" si="3"/>
        <v/>
      </c>
      <c r="N18" s="32" t="str">
        <f>IF($A18="","",IF($K18&gt;='設定'!$C$5,"A",IF($K18&gt;='設定'!$C$6,"B","C")))</f>
        <v/>
      </c>
      <c r="O18" s="30"/>
      <c r="P18" s="32" t="str">
        <f>IF($A18="","",IF(AND($O18&lt;&gt;"",$O18&lt;TODAY()),"期限超過",IF(AND($O18&lt;&gt;"",$O18-TODAY()&lt;='設定'!$C$9),"今週対応",IF(AND($J18&lt;&gt;"",$J18&gt;'設定'!$C$10),"連絡が空いています",""))))</f>
        <v/>
      </c>
    </row>
    <row r="19" ht="30.0" customHeight="1">
      <c r="A19" s="28" t="str">
        <f t="shared" si="1"/>
        <v/>
      </c>
      <c r="B19" s="29"/>
      <c r="C19" s="29"/>
      <c r="D19" s="29"/>
      <c r="E19" s="29"/>
      <c r="F19" s="29"/>
      <c r="G19" s="30"/>
      <c r="H19" s="29"/>
      <c r="I19" s="31" t="str">
        <f>IF($A19="","",IF(MAX(SUMPRODUCT(MAX(('対応履歴'!$B$4:$B$153=$A19)*('対応履歴'!$A$4:$A$153))),SUMPRODUCT(MAX(('美容室サロン'!$B$4:$B$153=$A19)*('美容室サロン'!$A$4:$A$153))),SUMPRODUCT(MAX(('飲食店'!$B$4:$B$153=$A19)*('飲食店'!$A$4:$A$153))),SUMPRODUCT(MAX(('BtoB営業'!$B$4:$B$153=$A19)*('BtoB営業'!$A$4:$A$153))))=0,"",MAX(SUMPRODUCT(MAX(('対応履歴'!$B$4:$B$153=$A19)*('対応履歴'!$A$4:$A$153))),SUMPRODUCT(MAX(('美容室サロン'!$B$4:$B$153=$A19)*('美容室サロン'!$A$4:$A$153))),SUMPRODUCT(MAX(('飲食店'!$B$4:$B$153=$A19)*('飲食店'!$A$4:$A$153))),SUMPRODUCT(MAX(('BtoB営業'!$B$4:$B$153=$A19)*('BtoB営業'!$A$4:$A$153))))))</f>
        <v/>
      </c>
      <c r="J19" s="32" t="str">
        <f t="shared" si="2"/>
        <v/>
      </c>
      <c r="K19" s="33" t="str">
        <f>IF($A19="","",SUMIFS('対応履歴'!$F$4:$F$153,'対応履歴'!$B$4:$B$153,$A19)+SUMIFS('美容室サロン'!$G$4:$G$153,'美容室サロン'!$B$4:$B$153,$A19)+SUMIFS('飲食店'!$H$4:$H$153,'飲食店'!$B$4:$B$153,$A19)+SUMIFS('BtoB営業'!$F$4:$F$153,'BtoB営業'!$B$4:$B$153,$A19))</f>
        <v/>
      </c>
      <c r="L19" s="34" t="str">
        <f>IF($A19="","",COUNTIFS('対応履歴'!$B$4:$B$153,$A19)+COUNTIFS('美容室サロン'!$B$4:$B$153,$A19)+COUNTIFS('飲食店'!$B$4:$B$153,$A19)+COUNTIFS('BtoB営業'!$B$4:$B$153,$A19))</f>
        <v/>
      </c>
      <c r="M19" s="33" t="str">
        <f t="shared" si="3"/>
        <v/>
      </c>
      <c r="N19" s="32" t="str">
        <f>IF($A19="","",IF($K19&gt;='設定'!$C$5,"A",IF($K19&gt;='設定'!$C$6,"B","C")))</f>
        <v/>
      </c>
      <c r="O19" s="30"/>
      <c r="P19" s="32" t="str">
        <f>IF($A19="","",IF(AND($O19&lt;&gt;"",$O19&lt;TODAY()),"期限超過",IF(AND($O19&lt;&gt;"",$O19-TODAY()&lt;='設定'!$C$9),"今週対応",IF(AND($J19&lt;&gt;"",$J19&gt;'設定'!$C$10),"連絡が空いています",""))))</f>
        <v/>
      </c>
    </row>
    <row r="20" ht="30.0" customHeight="1">
      <c r="A20" s="28" t="str">
        <f t="shared" si="1"/>
        <v/>
      </c>
      <c r="B20" s="29"/>
      <c r="C20" s="29"/>
      <c r="D20" s="29"/>
      <c r="E20" s="29"/>
      <c r="F20" s="29"/>
      <c r="G20" s="30"/>
      <c r="H20" s="29"/>
      <c r="I20" s="31" t="str">
        <f>IF($A20="","",IF(MAX(SUMPRODUCT(MAX(('対応履歴'!$B$4:$B$153=$A20)*('対応履歴'!$A$4:$A$153))),SUMPRODUCT(MAX(('美容室サロン'!$B$4:$B$153=$A20)*('美容室サロン'!$A$4:$A$153))),SUMPRODUCT(MAX(('飲食店'!$B$4:$B$153=$A20)*('飲食店'!$A$4:$A$153))),SUMPRODUCT(MAX(('BtoB営業'!$B$4:$B$153=$A20)*('BtoB営業'!$A$4:$A$153))))=0,"",MAX(SUMPRODUCT(MAX(('対応履歴'!$B$4:$B$153=$A20)*('対応履歴'!$A$4:$A$153))),SUMPRODUCT(MAX(('美容室サロン'!$B$4:$B$153=$A20)*('美容室サロン'!$A$4:$A$153))),SUMPRODUCT(MAX(('飲食店'!$B$4:$B$153=$A20)*('飲食店'!$A$4:$A$153))),SUMPRODUCT(MAX(('BtoB営業'!$B$4:$B$153=$A20)*('BtoB営業'!$A$4:$A$153))))))</f>
        <v/>
      </c>
      <c r="J20" s="32" t="str">
        <f t="shared" si="2"/>
        <v/>
      </c>
      <c r="K20" s="33" t="str">
        <f>IF($A20="","",SUMIFS('対応履歴'!$F$4:$F$153,'対応履歴'!$B$4:$B$153,$A20)+SUMIFS('美容室サロン'!$G$4:$G$153,'美容室サロン'!$B$4:$B$153,$A20)+SUMIFS('飲食店'!$H$4:$H$153,'飲食店'!$B$4:$B$153,$A20)+SUMIFS('BtoB営業'!$F$4:$F$153,'BtoB営業'!$B$4:$B$153,$A20))</f>
        <v/>
      </c>
      <c r="L20" s="34" t="str">
        <f>IF($A20="","",COUNTIFS('対応履歴'!$B$4:$B$153,$A20)+COUNTIFS('美容室サロン'!$B$4:$B$153,$A20)+COUNTIFS('飲食店'!$B$4:$B$153,$A20)+COUNTIFS('BtoB営業'!$B$4:$B$153,$A20))</f>
        <v/>
      </c>
      <c r="M20" s="33" t="str">
        <f t="shared" si="3"/>
        <v/>
      </c>
      <c r="N20" s="32" t="str">
        <f>IF($A20="","",IF($K20&gt;='設定'!$C$5,"A",IF($K20&gt;='設定'!$C$6,"B","C")))</f>
        <v/>
      </c>
      <c r="O20" s="30"/>
      <c r="P20" s="32" t="str">
        <f>IF($A20="","",IF(AND($O20&lt;&gt;"",$O20&lt;TODAY()),"期限超過",IF(AND($O20&lt;&gt;"",$O20-TODAY()&lt;='設定'!$C$9),"今週対応",IF(AND($J20&lt;&gt;"",$J20&gt;'設定'!$C$10),"連絡が空いています",""))))</f>
        <v/>
      </c>
    </row>
    <row r="21" ht="30.0" customHeight="1">
      <c r="A21" s="28" t="str">
        <f t="shared" si="1"/>
        <v/>
      </c>
      <c r="B21" s="29"/>
      <c r="C21" s="29"/>
      <c r="D21" s="29"/>
      <c r="E21" s="29"/>
      <c r="F21" s="29"/>
      <c r="G21" s="30"/>
      <c r="H21" s="29"/>
      <c r="I21" s="31" t="str">
        <f>IF($A21="","",IF(MAX(SUMPRODUCT(MAX(('対応履歴'!$B$4:$B$153=$A21)*('対応履歴'!$A$4:$A$153))),SUMPRODUCT(MAX(('美容室サロン'!$B$4:$B$153=$A21)*('美容室サロン'!$A$4:$A$153))),SUMPRODUCT(MAX(('飲食店'!$B$4:$B$153=$A21)*('飲食店'!$A$4:$A$153))),SUMPRODUCT(MAX(('BtoB営業'!$B$4:$B$153=$A21)*('BtoB営業'!$A$4:$A$153))))=0,"",MAX(SUMPRODUCT(MAX(('対応履歴'!$B$4:$B$153=$A21)*('対応履歴'!$A$4:$A$153))),SUMPRODUCT(MAX(('美容室サロン'!$B$4:$B$153=$A21)*('美容室サロン'!$A$4:$A$153))),SUMPRODUCT(MAX(('飲食店'!$B$4:$B$153=$A21)*('飲食店'!$A$4:$A$153))),SUMPRODUCT(MAX(('BtoB営業'!$B$4:$B$153=$A21)*('BtoB営業'!$A$4:$A$153))))))</f>
        <v/>
      </c>
      <c r="J21" s="32" t="str">
        <f t="shared" si="2"/>
        <v/>
      </c>
      <c r="K21" s="33" t="str">
        <f>IF($A21="","",SUMIFS('対応履歴'!$F$4:$F$153,'対応履歴'!$B$4:$B$153,$A21)+SUMIFS('美容室サロン'!$G$4:$G$153,'美容室サロン'!$B$4:$B$153,$A21)+SUMIFS('飲食店'!$H$4:$H$153,'飲食店'!$B$4:$B$153,$A21)+SUMIFS('BtoB営業'!$F$4:$F$153,'BtoB営業'!$B$4:$B$153,$A21))</f>
        <v/>
      </c>
      <c r="L21" s="34" t="str">
        <f>IF($A21="","",COUNTIFS('対応履歴'!$B$4:$B$153,$A21)+COUNTIFS('美容室サロン'!$B$4:$B$153,$A21)+COUNTIFS('飲食店'!$B$4:$B$153,$A21)+COUNTIFS('BtoB営業'!$B$4:$B$153,$A21))</f>
        <v/>
      </c>
      <c r="M21" s="33" t="str">
        <f t="shared" si="3"/>
        <v/>
      </c>
      <c r="N21" s="32" t="str">
        <f>IF($A21="","",IF($K21&gt;='設定'!$C$5,"A",IF($K21&gt;='設定'!$C$6,"B","C")))</f>
        <v/>
      </c>
      <c r="O21" s="30"/>
      <c r="P21" s="32" t="str">
        <f>IF($A21="","",IF(AND($O21&lt;&gt;"",$O21&lt;TODAY()),"期限超過",IF(AND($O21&lt;&gt;"",$O21-TODAY()&lt;='設定'!$C$9),"今週対応",IF(AND($J21&lt;&gt;"",$J21&gt;'設定'!$C$10),"連絡が空いています",""))))</f>
        <v/>
      </c>
    </row>
    <row r="22" ht="30.0" customHeight="1">
      <c r="A22" s="28" t="str">
        <f t="shared" si="1"/>
        <v/>
      </c>
      <c r="B22" s="29"/>
      <c r="C22" s="29"/>
      <c r="D22" s="29"/>
      <c r="E22" s="29"/>
      <c r="F22" s="29"/>
      <c r="G22" s="30"/>
      <c r="H22" s="29"/>
      <c r="I22" s="31" t="str">
        <f>IF($A22="","",IF(MAX(SUMPRODUCT(MAX(('対応履歴'!$B$4:$B$153=$A22)*('対応履歴'!$A$4:$A$153))),SUMPRODUCT(MAX(('美容室サロン'!$B$4:$B$153=$A22)*('美容室サロン'!$A$4:$A$153))),SUMPRODUCT(MAX(('飲食店'!$B$4:$B$153=$A22)*('飲食店'!$A$4:$A$153))),SUMPRODUCT(MAX(('BtoB営業'!$B$4:$B$153=$A22)*('BtoB営業'!$A$4:$A$153))))=0,"",MAX(SUMPRODUCT(MAX(('対応履歴'!$B$4:$B$153=$A22)*('対応履歴'!$A$4:$A$153))),SUMPRODUCT(MAX(('美容室サロン'!$B$4:$B$153=$A22)*('美容室サロン'!$A$4:$A$153))),SUMPRODUCT(MAX(('飲食店'!$B$4:$B$153=$A22)*('飲食店'!$A$4:$A$153))),SUMPRODUCT(MAX(('BtoB営業'!$B$4:$B$153=$A22)*('BtoB営業'!$A$4:$A$153))))))</f>
        <v/>
      </c>
      <c r="J22" s="32" t="str">
        <f t="shared" si="2"/>
        <v/>
      </c>
      <c r="K22" s="33" t="str">
        <f>IF($A22="","",SUMIFS('対応履歴'!$F$4:$F$153,'対応履歴'!$B$4:$B$153,$A22)+SUMIFS('美容室サロン'!$G$4:$G$153,'美容室サロン'!$B$4:$B$153,$A22)+SUMIFS('飲食店'!$H$4:$H$153,'飲食店'!$B$4:$B$153,$A22)+SUMIFS('BtoB営業'!$F$4:$F$153,'BtoB営業'!$B$4:$B$153,$A22))</f>
        <v/>
      </c>
      <c r="L22" s="34" t="str">
        <f>IF($A22="","",COUNTIFS('対応履歴'!$B$4:$B$153,$A22)+COUNTIFS('美容室サロン'!$B$4:$B$153,$A22)+COUNTIFS('飲食店'!$B$4:$B$153,$A22)+COUNTIFS('BtoB営業'!$B$4:$B$153,$A22))</f>
        <v/>
      </c>
      <c r="M22" s="33" t="str">
        <f t="shared" si="3"/>
        <v/>
      </c>
      <c r="N22" s="32" t="str">
        <f>IF($A22="","",IF($K22&gt;='設定'!$C$5,"A",IF($K22&gt;='設定'!$C$6,"B","C")))</f>
        <v/>
      </c>
      <c r="O22" s="30"/>
      <c r="P22" s="32" t="str">
        <f>IF($A22="","",IF(AND($O22&lt;&gt;"",$O22&lt;TODAY()),"期限超過",IF(AND($O22&lt;&gt;"",$O22-TODAY()&lt;='設定'!$C$9),"今週対応",IF(AND($J22&lt;&gt;"",$J22&gt;'設定'!$C$10),"連絡が空いています",""))))</f>
        <v/>
      </c>
    </row>
    <row r="23" ht="30.0" customHeight="1">
      <c r="A23" s="28" t="str">
        <f t="shared" si="1"/>
        <v/>
      </c>
      <c r="B23" s="29"/>
      <c r="C23" s="29"/>
      <c r="D23" s="29"/>
      <c r="E23" s="29"/>
      <c r="F23" s="29"/>
      <c r="G23" s="30"/>
      <c r="H23" s="29"/>
      <c r="I23" s="31" t="str">
        <f>IF($A23="","",IF(MAX(SUMPRODUCT(MAX(('対応履歴'!$B$4:$B$153=$A23)*('対応履歴'!$A$4:$A$153))),SUMPRODUCT(MAX(('美容室サロン'!$B$4:$B$153=$A23)*('美容室サロン'!$A$4:$A$153))),SUMPRODUCT(MAX(('飲食店'!$B$4:$B$153=$A23)*('飲食店'!$A$4:$A$153))),SUMPRODUCT(MAX(('BtoB営業'!$B$4:$B$153=$A23)*('BtoB営業'!$A$4:$A$153))))=0,"",MAX(SUMPRODUCT(MAX(('対応履歴'!$B$4:$B$153=$A23)*('対応履歴'!$A$4:$A$153))),SUMPRODUCT(MAX(('美容室サロン'!$B$4:$B$153=$A23)*('美容室サロン'!$A$4:$A$153))),SUMPRODUCT(MAX(('飲食店'!$B$4:$B$153=$A23)*('飲食店'!$A$4:$A$153))),SUMPRODUCT(MAX(('BtoB営業'!$B$4:$B$153=$A23)*('BtoB営業'!$A$4:$A$153))))))</f>
        <v/>
      </c>
      <c r="J23" s="32" t="str">
        <f t="shared" si="2"/>
        <v/>
      </c>
      <c r="K23" s="33" t="str">
        <f>IF($A23="","",SUMIFS('対応履歴'!$F$4:$F$153,'対応履歴'!$B$4:$B$153,$A23)+SUMIFS('美容室サロン'!$G$4:$G$153,'美容室サロン'!$B$4:$B$153,$A23)+SUMIFS('飲食店'!$H$4:$H$153,'飲食店'!$B$4:$B$153,$A23)+SUMIFS('BtoB営業'!$F$4:$F$153,'BtoB営業'!$B$4:$B$153,$A23))</f>
        <v/>
      </c>
      <c r="L23" s="34" t="str">
        <f>IF($A23="","",COUNTIFS('対応履歴'!$B$4:$B$153,$A23)+COUNTIFS('美容室サロン'!$B$4:$B$153,$A23)+COUNTIFS('飲食店'!$B$4:$B$153,$A23)+COUNTIFS('BtoB営業'!$B$4:$B$153,$A23))</f>
        <v/>
      </c>
      <c r="M23" s="33" t="str">
        <f t="shared" si="3"/>
        <v/>
      </c>
      <c r="N23" s="32" t="str">
        <f>IF($A23="","",IF($K23&gt;='設定'!$C$5,"A",IF($K23&gt;='設定'!$C$6,"B","C")))</f>
        <v/>
      </c>
      <c r="O23" s="30"/>
      <c r="P23" s="32" t="str">
        <f>IF($A23="","",IF(AND($O23&lt;&gt;"",$O23&lt;TODAY()),"期限超過",IF(AND($O23&lt;&gt;"",$O23-TODAY()&lt;='設定'!$C$9),"今週対応",IF(AND($J23&lt;&gt;"",$J23&gt;'設定'!$C$10),"連絡が空いています",""))))</f>
        <v/>
      </c>
    </row>
    <row r="24" ht="30.0" customHeight="1">
      <c r="A24" s="28" t="str">
        <f t="shared" si="1"/>
        <v/>
      </c>
      <c r="B24" s="29"/>
      <c r="C24" s="29"/>
      <c r="D24" s="29"/>
      <c r="E24" s="29"/>
      <c r="F24" s="29"/>
      <c r="G24" s="30"/>
      <c r="H24" s="29"/>
      <c r="I24" s="31" t="str">
        <f>IF($A24="","",IF(MAX(SUMPRODUCT(MAX(('対応履歴'!$B$4:$B$153=$A24)*('対応履歴'!$A$4:$A$153))),SUMPRODUCT(MAX(('美容室サロン'!$B$4:$B$153=$A24)*('美容室サロン'!$A$4:$A$153))),SUMPRODUCT(MAX(('飲食店'!$B$4:$B$153=$A24)*('飲食店'!$A$4:$A$153))),SUMPRODUCT(MAX(('BtoB営業'!$B$4:$B$153=$A24)*('BtoB営業'!$A$4:$A$153))))=0,"",MAX(SUMPRODUCT(MAX(('対応履歴'!$B$4:$B$153=$A24)*('対応履歴'!$A$4:$A$153))),SUMPRODUCT(MAX(('美容室サロン'!$B$4:$B$153=$A24)*('美容室サロン'!$A$4:$A$153))),SUMPRODUCT(MAX(('飲食店'!$B$4:$B$153=$A24)*('飲食店'!$A$4:$A$153))),SUMPRODUCT(MAX(('BtoB営業'!$B$4:$B$153=$A24)*('BtoB営業'!$A$4:$A$153))))))</f>
        <v/>
      </c>
      <c r="J24" s="32" t="str">
        <f t="shared" si="2"/>
        <v/>
      </c>
      <c r="K24" s="33" t="str">
        <f>IF($A24="","",SUMIFS('対応履歴'!$F$4:$F$153,'対応履歴'!$B$4:$B$153,$A24)+SUMIFS('美容室サロン'!$G$4:$G$153,'美容室サロン'!$B$4:$B$153,$A24)+SUMIFS('飲食店'!$H$4:$H$153,'飲食店'!$B$4:$B$153,$A24)+SUMIFS('BtoB営業'!$F$4:$F$153,'BtoB営業'!$B$4:$B$153,$A24))</f>
        <v/>
      </c>
      <c r="L24" s="34" t="str">
        <f>IF($A24="","",COUNTIFS('対応履歴'!$B$4:$B$153,$A24)+COUNTIFS('美容室サロン'!$B$4:$B$153,$A24)+COUNTIFS('飲食店'!$B$4:$B$153,$A24)+COUNTIFS('BtoB営業'!$B$4:$B$153,$A24))</f>
        <v/>
      </c>
      <c r="M24" s="33" t="str">
        <f t="shared" si="3"/>
        <v/>
      </c>
      <c r="N24" s="32" t="str">
        <f>IF($A24="","",IF($K24&gt;='設定'!$C$5,"A",IF($K24&gt;='設定'!$C$6,"B","C")))</f>
        <v/>
      </c>
      <c r="O24" s="30"/>
      <c r="P24" s="32" t="str">
        <f>IF($A24="","",IF(AND($O24&lt;&gt;"",$O24&lt;TODAY()),"期限超過",IF(AND($O24&lt;&gt;"",$O24-TODAY()&lt;='設定'!$C$9),"今週対応",IF(AND($J24&lt;&gt;"",$J24&gt;'設定'!$C$10),"連絡が空いています",""))))</f>
        <v/>
      </c>
    </row>
    <row r="25" ht="30.0" customHeight="1">
      <c r="A25" s="28" t="str">
        <f t="shared" si="1"/>
        <v/>
      </c>
      <c r="B25" s="29"/>
      <c r="C25" s="29"/>
      <c r="D25" s="29"/>
      <c r="E25" s="29"/>
      <c r="F25" s="29"/>
      <c r="G25" s="30"/>
      <c r="H25" s="29"/>
      <c r="I25" s="31" t="str">
        <f>IF($A25="","",IF(MAX(SUMPRODUCT(MAX(('対応履歴'!$B$4:$B$153=$A25)*('対応履歴'!$A$4:$A$153))),SUMPRODUCT(MAX(('美容室サロン'!$B$4:$B$153=$A25)*('美容室サロン'!$A$4:$A$153))),SUMPRODUCT(MAX(('飲食店'!$B$4:$B$153=$A25)*('飲食店'!$A$4:$A$153))),SUMPRODUCT(MAX(('BtoB営業'!$B$4:$B$153=$A25)*('BtoB営業'!$A$4:$A$153))))=0,"",MAX(SUMPRODUCT(MAX(('対応履歴'!$B$4:$B$153=$A25)*('対応履歴'!$A$4:$A$153))),SUMPRODUCT(MAX(('美容室サロン'!$B$4:$B$153=$A25)*('美容室サロン'!$A$4:$A$153))),SUMPRODUCT(MAX(('飲食店'!$B$4:$B$153=$A25)*('飲食店'!$A$4:$A$153))),SUMPRODUCT(MAX(('BtoB営業'!$B$4:$B$153=$A25)*('BtoB営業'!$A$4:$A$153))))))</f>
        <v/>
      </c>
      <c r="J25" s="32" t="str">
        <f t="shared" si="2"/>
        <v/>
      </c>
      <c r="K25" s="33" t="str">
        <f>IF($A25="","",SUMIFS('対応履歴'!$F$4:$F$153,'対応履歴'!$B$4:$B$153,$A25)+SUMIFS('美容室サロン'!$G$4:$G$153,'美容室サロン'!$B$4:$B$153,$A25)+SUMIFS('飲食店'!$H$4:$H$153,'飲食店'!$B$4:$B$153,$A25)+SUMIFS('BtoB営業'!$F$4:$F$153,'BtoB営業'!$B$4:$B$153,$A25))</f>
        <v/>
      </c>
      <c r="L25" s="34" t="str">
        <f>IF($A25="","",COUNTIFS('対応履歴'!$B$4:$B$153,$A25)+COUNTIFS('美容室サロン'!$B$4:$B$153,$A25)+COUNTIFS('飲食店'!$B$4:$B$153,$A25)+COUNTIFS('BtoB営業'!$B$4:$B$153,$A25))</f>
        <v/>
      </c>
      <c r="M25" s="33" t="str">
        <f t="shared" si="3"/>
        <v/>
      </c>
      <c r="N25" s="32" t="str">
        <f>IF($A25="","",IF($K25&gt;='設定'!$C$5,"A",IF($K25&gt;='設定'!$C$6,"B","C")))</f>
        <v/>
      </c>
      <c r="O25" s="30"/>
      <c r="P25" s="32" t="str">
        <f>IF($A25="","",IF(AND($O25&lt;&gt;"",$O25&lt;TODAY()),"期限超過",IF(AND($O25&lt;&gt;"",$O25-TODAY()&lt;='設定'!$C$9),"今週対応",IF(AND($J25&lt;&gt;"",$J25&gt;'設定'!$C$10),"連絡が空いています",""))))</f>
        <v/>
      </c>
    </row>
    <row r="26" ht="30.0" customHeight="1">
      <c r="A26" s="28" t="str">
        <f t="shared" si="1"/>
        <v/>
      </c>
      <c r="B26" s="29"/>
      <c r="C26" s="29"/>
      <c r="D26" s="29"/>
      <c r="E26" s="29"/>
      <c r="F26" s="29"/>
      <c r="G26" s="30"/>
      <c r="H26" s="29"/>
      <c r="I26" s="31" t="str">
        <f>IF($A26="","",IF(MAX(SUMPRODUCT(MAX(('対応履歴'!$B$4:$B$153=$A26)*('対応履歴'!$A$4:$A$153))),SUMPRODUCT(MAX(('美容室サロン'!$B$4:$B$153=$A26)*('美容室サロン'!$A$4:$A$153))),SUMPRODUCT(MAX(('飲食店'!$B$4:$B$153=$A26)*('飲食店'!$A$4:$A$153))),SUMPRODUCT(MAX(('BtoB営業'!$B$4:$B$153=$A26)*('BtoB営業'!$A$4:$A$153))))=0,"",MAX(SUMPRODUCT(MAX(('対応履歴'!$B$4:$B$153=$A26)*('対応履歴'!$A$4:$A$153))),SUMPRODUCT(MAX(('美容室サロン'!$B$4:$B$153=$A26)*('美容室サロン'!$A$4:$A$153))),SUMPRODUCT(MAX(('飲食店'!$B$4:$B$153=$A26)*('飲食店'!$A$4:$A$153))),SUMPRODUCT(MAX(('BtoB営業'!$B$4:$B$153=$A26)*('BtoB営業'!$A$4:$A$153))))))</f>
        <v/>
      </c>
      <c r="J26" s="32" t="str">
        <f t="shared" si="2"/>
        <v/>
      </c>
      <c r="K26" s="33" t="str">
        <f>IF($A26="","",SUMIFS('対応履歴'!$F$4:$F$153,'対応履歴'!$B$4:$B$153,$A26)+SUMIFS('美容室サロン'!$G$4:$G$153,'美容室サロン'!$B$4:$B$153,$A26)+SUMIFS('飲食店'!$H$4:$H$153,'飲食店'!$B$4:$B$153,$A26)+SUMIFS('BtoB営業'!$F$4:$F$153,'BtoB営業'!$B$4:$B$153,$A26))</f>
        <v/>
      </c>
      <c r="L26" s="34" t="str">
        <f>IF($A26="","",COUNTIFS('対応履歴'!$B$4:$B$153,$A26)+COUNTIFS('美容室サロン'!$B$4:$B$153,$A26)+COUNTIFS('飲食店'!$B$4:$B$153,$A26)+COUNTIFS('BtoB営業'!$B$4:$B$153,$A26))</f>
        <v/>
      </c>
      <c r="M26" s="33" t="str">
        <f t="shared" si="3"/>
        <v/>
      </c>
      <c r="N26" s="32" t="str">
        <f>IF($A26="","",IF($K26&gt;='設定'!$C$5,"A",IF($K26&gt;='設定'!$C$6,"B","C")))</f>
        <v/>
      </c>
      <c r="O26" s="30"/>
      <c r="P26" s="32" t="str">
        <f>IF($A26="","",IF(AND($O26&lt;&gt;"",$O26&lt;TODAY()),"期限超過",IF(AND($O26&lt;&gt;"",$O26-TODAY()&lt;='設定'!$C$9),"今週対応",IF(AND($J26&lt;&gt;"",$J26&gt;'設定'!$C$10),"連絡が空いています",""))))</f>
        <v/>
      </c>
    </row>
    <row r="27" ht="30.0" customHeight="1">
      <c r="A27" s="28" t="str">
        <f t="shared" si="1"/>
        <v/>
      </c>
      <c r="B27" s="29"/>
      <c r="C27" s="29"/>
      <c r="D27" s="29"/>
      <c r="E27" s="29"/>
      <c r="F27" s="29"/>
      <c r="G27" s="30"/>
      <c r="H27" s="29"/>
      <c r="I27" s="31" t="str">
        <f>IF($A27="","",IF(MAX(SUMPRODUCT(MAX(('対応履歴'!$B$4:$B$153=$A27)*('対応履歴'!$A$4:$A$153))),SUMPRODUCT(MAX(('美容室サロン'!$B$4:$B$153=$A27)*('美容室サロン'!$A$4:$A$153))),SUMPRODUCT(MAX(('飲食店'!$B$4:$B$153=$A27)*('飲食店'!$A$4:$A$153))),SUMPRODUCT(MAX(('BtoB営業'!$B$4:$B$153=$A27)*('BtoB営業'!$A$4:$A$153))))=0,"",MAX(SUMPRODUCT(MAX(('対応履歴'!$B$4:$B$153=$A27)*('対応履歴'!$A$4:$A$153))),SUMPRODUCT(MAX(('美容室サロン'!$B$4:$B$153=$A27)*('美容室サロン'!$A$4:$A$153))),SUMPRODUCT(MAX(('飲食店'!$B$4:$B$153=$A27)*('飲食店'!$A$4:$A$153))),SUMPRODUCT(MAX(('BtoB営業'!$B$4:$B$153=$A27)*('BtoB営業'!$A$4:$A$153))))))</f>
        <v/>
      </c>
      <c r="J27" s="32" t="str">
        <f t="shared" si="2"/>
        <v/>
      </c>
      <c r="K27" s="33" t="str">
        <f>IF($A27="","",SUMIFS('対応履歴'!$F$4:$F$153,'対応履歴'!$B$4:$B$153,$A27)+SUMIFS('美容室サロン'!$G$4:$G$153,'美容室サロン'!$B$4:$B$153,$A27)+SUMIFS('飲食店'!$H$4:$H$153,'飲食店'!$B$4:$B$153,$A27)+SUMIFS('BtoB営業'!$F$4:$F$153,'BtoB営業'!$B$4:$B$153,$A27))</f>
        <v/>
      </c>
      <c r="L27" s="34" t="str">
        <f>IF($A27="","",COUNTIFS('対応履歴'!$B$4:$B$153,$A27)+COUNTIFS('美容室サロン'!$B$4:$B$153,$A27)+COUNTIFS('飲食店'!$B$4:$B$153,$A27)+COUNTIFS('BtoB営業'!$B$4:$B$153,$A27))</f>
        <v/>
      </c>
      <c r="M27" s="33" t="str">
        <f t="shared" si="3"/>
        <v/>
      </c>
      <c r="N27" s="32" t="str">
        <f>IF($A27="","",IF($K27&gt;='設定'!$C$5,"A",IF($K27&gt;='設定'!$C$6,"B","C")))</f>
        <v/>
      </c>
      <c r="O27" s="30"/>
      <c r="P27" s="32" t="str">
        <f>IF($A27="","",IF(AND($O27&lt;&gt;"",$O27&lt;TODAY()),"期限超過",IF(AND($O27&lt;&gt;"",$O27-TODAY()&lt;='設定'!$C$9),"今週対応",IF(AND($J27&lt;&gt;"",$J27&gt;'設定'!$C$10),"連絡が空いています",""))))</f>
        <v/>
      </c>
    </row>
    <row r="28" ht="30.0" customHeight="1">
      <c r="A28" s="28" t="str">
        <f t="shared" si="1"/>
        <v/>
      </c>
      <c r="B28" s="29"/>
      <c r="C28" s="29"/>
      <c r="D28" s="29"/>
      <c r="E28" s="29"/>
      <c r="F28" s="29"/>
      <c r="G28" s="30"/>
      <c r="H28" s="29"/>
      <c r="I28" s="31" t="str">
        <f>IF($A28="","",IF(MAX(SUMPRODUCT(MAX(('対応履歴'!$B$4:$B$153=$A28)*('対応履歴'!$A$4:$A$153))),SUMPRODUCT(MAX(('美容室サロン'!$B$4:$B$153=$A28)*('美容室サロン'!$A$4:$A$153))),SUMPRODUCT(MAX(('飲食店'!$B$4:$B$153=$A28)*('飲食店'!$A$4:$A$153))),SUMPRODUCT(MAX(('BtoB営業'!$B$4:$B$153=$A28)*('BtoB営業'!$A$4:$A$153))))=0,"",MAX(SUMPRODUCT(MAX(('対応履歴'!$B$4:$B$153=$A28)*('対応履歴'!$A$4:$A$153))),SUMPRODUCT(MAX(('美容室サロン'!$B$4:$B$153=$A28)*('美容室サロン'!$A$4:$A$153))),SUMPRODUCT(MAX(('飲食店'!$B$4:$B$153=$A28)*('飲食店'!$A$4:$A$153))),SUMPRODUCT(MAX(('BtoB営業'!$B$4:$B$153=$A28)*('BtoB営業'!$A$4:$A$153))))))</f>
        <v/>
      </c>
      <c r="J28" s="32" t="str">
        <f t="shared" si="2"/>
        <v/>
      </c>
      <c r="K28" s="33" t="str">
        <f>IF($A28="","",SUMIFS('対応履歴'!$F$4:$F$153,'対応履歴'!$B$4:$B$153,$A28)+SUMIFS('美容室サロン'!$G$4:$G$153,'美容室サロン'!$B$4:$B$153,$A28)+SUMIFS('飲食店'!$H$4:$H$153,'飲食店'!$B$4:$B$153,$A28)+SUMIFS('BtoB営業'!$F$4:$F$153,'BtoB営業'!$B$4:$B$153,$A28))</f>
        <v/>
      </c>
      <c r="L28" s="34" t="str">
        <f>IF($A28="","",COUNTIFS('対応履歴'!$B$4:$B$153,$A28)+COUNTIFS('美容室サロン'!$B$4:$B$153,$A28)+COUNTIFS('飲食店'!$B$4:$B$153,$A28)+COUNTIFS('BtoB営業'!$B$4:$B$153,$A28))</f>
        <v/>
      </c>
      <c r="M28" s="33" t="str">
        <f t="shared" si="3"/>
        <v/>
      </c>
      <c r="N28" s="32" t="str">
        <f>IF($A28="","",IF($K28&gt;='設定'!$C$5,"A",IF($K28&gt;='設定'!$C$6,"B","C")))</f>
        <v/>
      </c>
      <c r="O28" s="30"/>
      <c r="P28" s="32" t="str">
        <f>IF($A28="","",IF(AND($O28&lt;&gt;"",$O28&lt;TODAY()),"期限超過",IF(AND($O28&lt;&gt;"",$O28-TODAY()&lt;='設定'!$C$9),"今週対応",IF(AND($J28&lt;&gt;"",$J28&gt;'設定'!$C$10),"連絡が空いています",""))))</f>
        <v/>
      </c>
    </row>
    <row r="29" ht="30.0" customHeight="1">
      <c r="A29" s="28" t="str">
        <f t="shared" si="1"/>
        <v/>
      </c>
      <c r="B29" s="29"/>
      <c r="C29" s="29"/>
      <c r="D29" s="29"/>
      <c r="E29" s="29"/>
      <c r="F29" s="29"/>
      <c r="G29" s="30"/>
      <c r="H29" s="29"/>
      <c r="I29" s="31" t="str">
        <f>IF($A29="","",IF(MAX(SUMPRODUCT(MAX(('対応履歴'!$B$4:$B$153=$A29)*('対応履歴'!$A$4:$A$153))),SUMPRODUCT(MAX(('美容室サロン'!$B$4:$B$153=$A29)*('美容室サロン'!$A$4:$A$153))),SUMPRODUCT(MAX(('飲食店'!$B$4:$B$153=$A29)*('飲食店'!$A$4:$A$153))),SUMPRODUCT(MAX(('BtoB営業'!$B$4:$B$153=$A29)*('BtoB営業'!$A$4:$A$153))))=0,"",MAX(SUMPRODUCT(MAX(('対応履歴'!$B$4:$B$153=$A29)*('対応履歴'!$A$4:$A$153))),SUMPRODUCT(MAX(('美容室サロン'!$B$4:$B$153=$A29)*('美容室サロン'!$A$4:$A$153))),SUMPRODUCT(MAX(('飲食店'!$B$4:$B$153=$A29)*('飲食店'!$A$4:$A$153))),SUMPRODUCT(MAX(('BtoB営業'!$B$4:$B$153=$A29)*('BtoB営業'!$A$4:$A$153))))))</f>
        <v/>
      </c>
      <c r="J29" s="32" t="str">
        <f t="shared" si="2"/>
        <v/>
      </c>
      <c r="K29" s="33" t="str">
        <f>IF($A29="","",SUMIFS('対応履歴'!$F$4:$F$153,'対応履歴'!$B$4:$B$153,$A29)+SUMIFS('美容室サロン'!$G$4:$G$153,'美容室サロン'!$B$4:$B$153,$A29)+SUMIFS('飲食店'!$H$4:$H$153,'飲食店'!$B$4:$B$153,$A29)+SUMIFS('BtoB営業'!$F$4:$F$153,'BtoB営業'!$B$4:$B$153,$A29))</f>
        <v/>
      </c>
      <c r="L29" s="34" t="str">
        <f>IF($A29="","",COUNTIFS('対応履歴'!$B$4:$B$153,$A29)+COUNTIFS('美容室サロン'!$B$4:$B$153,$A29)+COUNTIFS('飲食店'!$B$4:$B$153,$A29)+COUNTIFS('BtoB営業'!$B$4:$B$153,$A29))</f>
        <v/>
      </c>
      <c r="M29" s="33" t="str">
        <f t="shared" si="3"/>
        <v/>
      </c>
      <c r="N29" s="32" t="str">
        <f>IF($A29="","",IF($K29&gt;='設定'!$C$5,"A",IF($K29&gt;='設定'!$C$6,"B","C")))</f>
        <v/>
      </c>
      <c r="O29" s="30"/>
      <c r="P29" s="32" t="str">
        <f>IF($A29="","",IF(AND($O29&lt;&gt;"",$O29&lt;TODAY()),"期限超過",IF(AND($O29&lt;&gt;"",$O29-TODAY()&lt;='設定'!$C$9),"今週対応",IF(AND($J29&lt;&gt;"",$J29&gt;'設定'!$C$10),"連絡が空いています",""))))</f>
        <v/>
      </c>
    </row>
    <row r="30" ht="30.0" customHeight="1">
      <c r="A30" s="28" t="str">
        <f t="shared" si="1"/>
        <v/>
      </c>
      <c r="B30" s="29"/>
      <c r="C30" s="29"/>
      <c r="D30" s="29"/>
      <c r="E30" s="29"/>
      <c r="F30" s="29"/>
      <c r="G30" s="30"/>
      <c r="H30" s="29"/>
      <c r="I30" s="31" t="str">
        <f>IF($A30="","",IF(MAX(SUMPRODUCT(MAX(('対応履歴'!$B$4:$B$153=$A30)*('対応履歴'!$A$4:$A$153))),SUMPRODUCT(MAX(('美容室サロン'!$B$4:$B$153=$A30)*('美容室サロン'!$A$4:$A$153))),SUMPRODUCT(MAX(('飲食店'!$B$4:$B$153=$A30)*('飲食店'!$A$4:$A$153))),SUMPRODUCT(MAX(('BtoB営業'!$B$4:$B$153=$A30)*('BtoB営業'!$A$4:$A$153))))=0,"",MAX(SUMPRODUCT(MAX(('対応履歴'!$B$4:$B$153=$A30)*('対応履歴'!$A$4:$A$153))),SUMPRODUCT(MAX(('美容室サロン'!$B$4:$B$153=$A30)*('美容室サロン'!$A$4:$A$153))),SUMPRODUCT(MAX(('飲食店'!$B$4:$B$153=$A30)*('飲食店'!$A$4:$A$153))),SUMPRODUCT(MAX(('BtoB営業'!$B$4:$B$153=$A30)*('BtoB営業'!$A$4:$A$153))))))</f>
        <v/>
      </c>
      <c r="J30" s="32" t="str">
        <f t="shared" si="2"/>
        <v/>
      </c>
      <c r="K30" s="33" t="str">
        <f>IF($A30="","",SUMIFS('対応履歴'!$F$4:$F$153,'対応履歴'!$B$4:$B$153,$A30)+SUMIFS('美容室サロン'!$G$4:$G$153,'美容室サロン'!$B$4:$B$153,$A30)+SUMIFS('飲食店'!$H$4:$H$153,'飲食店'!$B$4:$B$153,$A30)+SUMIFS('BtoB営業'!$F$4:$F$153,'BtoB営業'!$B$4:$B$153,$A30))</f>
        <v/>
      </c>
      <c r="L30" s="34" t="str">
        <f>IF($A30="","",COUNTIFS('対応履歴'!$B$4:$B$153,$A30)+COUNTIFS('美容室サロン'!$B$4:$B$153,$A30)+COUNTIFS('飲食店'!$B$4:$B$153,$A30)+COUNTIFS('BtoB営業'!$B$4:$B$153,$A30))</f>
        <v/>
      </c>
      <c r="M30" s="33" t="str">
        <f t="shared" si="3"/>
        <v/>
      </c>
      <c r="N30" s="32" t="str">
        <f>IF($A30="","",IF($K30&gt;='設定'!$C$5,"A",IF($K30&gt;='設定'!$C$6,"B","C")))</f>
        <v/>
      </c>
      <c r="O30" s="30"/>
      <c r="P30" s="32" t="str">
        <f>IF($A30="","",IF(AND($O30&lt;&gt;"",$O30&lt;TODAY()),"期限超過",IF(AND($O30&lt;&gt;"",$O30-TODAY()&lt;='設定'!$C$9),"今週対応",IF(AND($J30&lt;&gt;"",$J30&gt;'設定'!$C$10),"連絡が空いています",""))))</f>
        <v/>
      </c>
    </row>
    <row r="31" ht="30.0" customHeight="1">
      <c r="A31" s="28" t="str">
        <f t="shared" si="1"/>
        <v/>
      </c>
      <c r="B31" s="29"/>
      <c r="C31" s="29"/>
      <c r="D31" s="29"/>
      <c r="E31" s="29"/>
      <c r="F31" s="29"/>
      <c r="G31" s="30"/>
      <c r="H31" s="29"/>
      <c r="I31" s="31" t="str">
        <f>IF($A31="","",IF(MAX(SUMPRODUCT(MAX(('対応履歴'!$B$4:$B$153=$A31)*('対応履歴'!$A$4:$A$153))),SUMPRODUCT(MAX(('美容室サロン'!$B$4:$B$153=$A31)*('美容室サロン'!$A$4:$A$153))),SUMPRODUCT(MAX(('飲食店'!$B$4:$B$153=$A31)*('飲食店'!$A$4:$A$153))),SUMPRODUCT(MAX(('BtoB営業'!$B$4:$B$153=$A31)*('BtoB営業'!$A$4:$A$153))))=0,"",MAX(SUMPRODUCT(MAX(('対応履歴'!$B$4:$B$153=$A31)*('対応履歴'!$A$4:$A$153))),SUMPRODUCT(MAX(('美容室サロン'!$B$4:$B$153=$A31)*('美容室サロン'!$A$4:$A$153))),SUMPRODUCT(MAX(('飲食店'!$B$4:$B$153=$A31)*('飲食店'!$A$4:$A$153))),SUMPRODUCT(MAX(('BtoB営業'!$B$4:$B$153=$A31)*('BtoB営業'!$A$4:$A$153))))))</f>
        <v/>
      </c>
      <c r="J31" s="32" t="str">
        <f t="shared" si="2"/>
        <v/>
      </c>
      <c r="K31" s="33" t="str">
        <f>IF($A31="","",SUMIFS('対応履歴'!$F$4:$F$153,'対応履歴'!$B$4:$B$153,$A31)+SUMIFS('美容室サロン'!$G$4:$G$153,'美容室サロン'!$B$4:$B$153,$A31)+SUMIFS('飲食店'!$H$4:$H$153,'飲食店'!$B$4:$B$153,$A31)+SUMIFS('BtoB営業'!$F$4:$F$153,'BtoB営業'!$B$4:$B$153,$A31))</f>
        <v/>
      </c>
      <c r="L31" s="34" t="str">
        <f>IF($A31="","",COUNTIFS('対応履歴'!$B$4:$B$153,$A31)+COUNTIFS('美容室サロン'!$B$4:$B$153,$A31)+COUNTIFS('飲食店'!$B$4:$B$153,$A31)+COUNTIFS('BtoB営業'!$B$4:$B$153,$A31))</f>
        <v/>
      </c>
      <c r="M31" s="33" t="str">
        <f t="shared" si="3"/>
        <v/>
      </c>
      <c r="N31" s="32" t="str">
        <f>IF($A31="","",IF($K31&gt;='設定'!$C$5,"A",IF($K31&gt;='設定'!$C$6,"B","C")))</f>
        <v/>
      </c>
      <c r="O31" s="30"/>
      <c r="P31" s="32" t="str">
        <f>IF($A31="","",IF(AND($O31&lt;&gt;"",$O31&lt;TODAY()),"期限超過",IF(AND($O31&lt;&gt;"",$O31-TODAY()&lt;='設定'!$C$9),"今週対応",IF(AND($J31&lt;&gt;"",$J31&gt;'設定'!$C$10),"連絡が空いています",""))))</f>
        <v/>
      </c>
    </row>
    <row r="32" ht="30.0" customHeight="1">
      <c r="A32" s="28" t="str">
        <f t="shared" si="1"/>
        <v/>
      </c>
      <c r="B32" s="29"/>
      <c r="C32" s="29"/>
      <c r="D32" s="29"/>
      <c r="E32" s="29"/>
      <c r="F32" s="29"/>
      <c r="G32" s="30"/>
      <c r="H32" s="29"/>
      <c r="I32" s="31" t="str">
        <f>IF($A32="","",IF(MAX(SUMPRODUCT(MAX(('対応履歴'!$B$4:$B$153=$A32)*('対応履歴'!$A$4:$A$153))),SUMPRODUCT(MAX(('美容室サロン'!$B$4:$B$153=$A32)*('美容室サロン'!$A$4:$A$153))),SUMPRODUCT(MAX(('飲食店'!$B$4:$B$153=$A32)*('飲食店'!$A$4:$A$153))),SUMPRODUCT(MAX(('BtoB営業'!$B$4:$B$153=$A32)*('BtoB営業'!$A$4:$A$153))))=0,"",MAX(SUMPRODUCT(MAX(('対応履歴'!$B$4:$B$153=$A32)*('対応履歴'!$A$4:$A$153))),SUMPRODUCT(MAX(('美容室サロン'!$B$4:$B$153=$A32)*('美容室サロン'!$A$4:$A$153))),SUMPRODUCT(MAX(('飲食店'!$B$4:$B$153=$A32)*('飲食店'!$A$4:$A$153))),SUMPRODUCT(MAX(('BtoB営業'!$B$4:$B$153=$A32)*('BtoB営業'!$A$4:$A$153))))))</f>
        <v/>
      </c>
      <c r="J32" s="32" t="str">
        <f t="shared" si="2"/>
        <v/>
      </c>
      <c r="K32" s="33" t="str">
        <f>IF($A32="","",SUMIFS('対応履歴'!$F$4:$F$153,'対応履歴'!$B$4:$B$153,$A32)+SUMIFS('美容室サロン'!$G$4:$G$153,'美容室サロン'!$B$4:$B$153,$A32)+SUMIFS('飲食店'!$H$4:$H$153,'飲食店'!$B$4:$B$153,$A32)+SUMIFS('BtoB営業'!$F$4:$F$153,'BtoB営業'!$B$4:$B$153,$A32))</f>
        <v/>
      </c>
      <c r="L32" s="34" t="str">
        <f>IF($A32="","",COUNTIFS('対応履歴'!$B$4:$B$153,$A32)+COUNTIFS('美容室サロン'!$B$4:$B$153,$A32)+COUNTIFS('飲食店'!$B$4:$B$153,$A32)+COUNTIFS('BtoB営業'!$B$4:$B$153,$A32))</f>
        <v/>
      </c>
      <c r="M32" s="33" t="str">
        <f t="shared" si="3"/>
        <v/>
      </c>
      <c r="N32" s="32" t="str">
        <f>IF($A32="","",IF($K32&gt;='設定'!$C$5,"A",IF($K32&gt;='設定'!$C$6,"B","C")))</f>
        <v/>
      </c>
      <c r="O32" s="30"/>
      <c r="P32" s="32" t="str">
        <f>IF($A32="","",IF(AND($O32&lt;&gt;"",$O32&lt;TODAY()),"期限超過",IF(AND($O32&lt;&gt;"",$O32-TODAY()&lt;='設定'!$C$9),"今週対応",IF(AND($J32&lt;&gt;"",$J32&gt;'設定'!$C$10),"連絡が空いています",""))))</f>
        <v/>
      </c>
    </row>
    <row r="33" ht="30.0" customHeight="1">
      <c r="A33" s="28" t="str">
        <f t="shared" si="1"/>
        <v/>
      </c>
      <c r="B33" s="29"/>
      <c r="C33" s="29"/>
      <c r="D33" s="29"/>
      <c r="E33" s="29"/>
      <c r="F33" s="29"/>
      <c r="G33" s="30"/>
      <c r="H33" s="29"/>
      <c r="I33" s="31" t="str">
        <f>IF($A33="","",IF(MAX(SUMPRODUCT(MAX(('対応履歴'!$B$4:$B$153=$A33)*('対応履歴'!$A$4:$A$153))),SUMPRODUCT(MAX(('美容室サロン'!$B$4:$B$153=$A33)*('美容室サロン'!$A$4:$A$153))),SUMPRODUCT(MAX(('飲食店'!$B$4:$B$153=$A33)*('飲食店'!$A$4:$A$153))),SUMPRODUCT(MAX(('BtoB営業'!$B$4:$B$153=$A33)*('BtoB営業'!$A$4:$A$153))))=0,"",MAX(SUMPRODUCT(MAX(('対応履歴'!$B$4:$B$153=$A33)*('対応履歴'!$A$4:$A$153))),SUMPRODUCT(MAX(('美容室サロン'!$B$4:$B$153=$A33)*('美容室サロン'!$A$4:$A$153))),SUMPRODUCT(MAX(('飲食店'!$B$4:$B$153=$A33)*('飲食店'!$A$4:$A$153))),SUMPRODUCT(MAX(('BtoB営業'!$B$4:$B$153=$A33)*('BtoB営業'!$A$4:$A$153))))))</f>
        <v/>
      </c>
      <c r="J33" s="32" t="str">
        <f t="shared" si="2"/>
        <v/>
      </c>
      <c r="K33" s="33" t="str">
        <f>IF($A33="","",SUMIFS('対応履歴'!$F$4:$F$153,'対応履歴'!$B$4:$B$153,$A33)+SUMIFS('美容室サロン'!$G$4:$G$153,'美容室サロン'!$B$4:$B$153,$A33)+SUMIFS('飲食店'!$H$4:$H$153,'飲食店'!$B$4:$B$153,$A33)+SUMIFS('BtoB営業'!$F$4:$F$153,'BtoB営業'!$B$4:$B$153,$A33))</f>
        <v/>
      </c>
      <c r="L33" s="34" t="str">
        <f>IF($A33="","",COUNTIFS('対応履歴'!$B$4:$B$153,$A33)+COUNTIFS('美容室サロン'!$B$4:$B$153,$A33)+COUNTIFS('飲食店'!$B$4:$B$153,$A33)+COUNTIFS('BtoB営業'!$B$4:$B$153,$A33))</f>
        <v/>
      </c>
      <c r="M33" s="33" t="str">
        <f t="shared" si="3"/>
        <v/>
      </c>
      <c r="N33" s="32" t="str">
        <f>IF($A33="","",IF($K33&gt;='設定'!$C$5,"A",IF($K33&gt;='設定'!$C$6,"B","C")))</f>
        <v/>
      </c>
      <c r="O33" s="30"/>
      <c r="P33" s="32" t="str">
        <f>IF($A33="","",IF(AND($O33&lt;&gt;"",$O33&lt;TODAY()),"期限超過",IF(AND($O33&lt;&gt;"",$O33-TODAY()&lt;='設定'!$C$9),"今週対応",IF(AND($J33&lt;&gt;"",$J33&gt;'設定'!$C$10),"連絡が空いています",""))))</f>
        <v/>
      </c>
    </row>
    <row r="34" ht="30.0" customHeight="1">
      <c r="A34" s="28" t="str">
        <f t="shared" si="1"/>
        <v/>
      </c>
      <c r="B34" s="29"/>
      <c r="C34" s="29"/>
      <c r="D34" s="29"/>
      <c r="E34" s="29"/>
      <c r="F34" s="29"/>
      <c r="G34" s="30"/>
      <c r="H34" s="29"/>
      <c r="I34" s="31" t="str">
        <f>IF($A34="","",IF(MAX(SUMPRODUCT(MAX(('対応履歴'!$B$4:$B$153=$A34)*('対応履歴'!$A$4:$A$153))),SUMPRODUCT(MAX(('美容室サロン'!$B$4:$B$153=$A34)*('美容室サロン'!$A$4:$A$153))),SUMPRODUCT(MAX(('飲食店'!$B$4:$B$153=$A34)*('飲食店'!$A$4:$A$153))),SUMPRODUCT(MAX(('BtoB営業'!$B$4:$B$153=$A34)*('BtoB営業'!$A$4:$A$153))))=0,"",MAX(SUMPRODUCT(MAX(('対応履歴'!$B$4:$B$153=$A34)*('対応履歴'!$A$4:$A$153))),SUMPRODUCT(MAX(('美容室サロン'!$B$4:$B$153=$A34)*('美容室サロン'!$A$4:$A$153))),SUMPRODUCT(MAX(('飲食店'!$B$4:$B$153=$A34)*('飲食店'!$A$4:$A$153))),SUMPRODUCT(MAX(('BtoB営業'!$B$4:$B$153=$A34)*('BtoB営業'!$A$4:$A$153))))))</f>
        <v/>
      </c>
      <c r="J34" s="32" t="str">
        <f t="shared" si="2"/>
        <v/>
      </c>
      <c r="K34" s="33" t="str">
        <f>IF($A34="","",SUMIFS('対応履歴'!$F$4:$F$153,'対応履歴'!$B$4:$B$153,$A34)+SUMIFS('美容室サロン'!$G$4:$G$153,'美容室サロン'!$B$4:$B$153,$A34)+SUMIFS('飲食店'!$H$4:$H$153,'飲食店'!$B$4:$B$153,$A34)+SUMIFS('BtoB営業'!$F$4:$F$153,'BtoB営業'!$B$4:$B$153,$A34))</f>
        <v/>
      </c>
      <c r="L34" s="34" t="str">
        <f>IF($A34="","",COUNTIFS('対応履歴'!$B$4:$B$153,$A34)+COUNTIFS('美容室サロン'!$B$4:$B$153,$A34)+COUNTIFS('飲食店'!$B$4:$B$153,$A34)+COUNTIFS('BtoB営業'!$B$4:$B$153,$A34))</f>
        <v/>
      </c>
      <c r="M34" s="33" t="str">
        <f t="shared" si="3"/>
        <v/>
      </c>
      <c r="N34" s="32" t="str">
        <f>IF($A34="","",IF($K34&gt;='設定'!$C$5,"A",IF($K34&gt;='設定'!$C$6,"B","C")))</f>
        <v/>
      </c>
      <c r="O34" s="30"/>
      <c r="P34" s="32" t="str">
        <f>IF($A34="","",IF(AND($O34&lt;&gt;"",$O34&lt;TODAY()),"期限超過",IF(AND($O34&lt;&gt;"",$O34-TODAY()&lt;='設定'!$C$9),"今週対応",IF(AND($J34&lt;&gt;"",$J34&gt;'設定'!$C$10),"連絡が空いています",""))))</f>
        <v/>
      </c>
    </row>
    <row r="35" ht="30.0" customHeight="1">
      <c r="A35" s="28" t="str">
        <f t="shared" si="1"/>
        <v/>
      </c>
      <c r="B35" s="29"/>
      <c r="C35" s="29"/>
      <c r="D35" s="29"/>
      <c r="E35" s="29"/>
      <c r="F35" s="29"/>
      <c r="G35" s="30"/>
      <c r="H35" s="29"/>
      <c r="I35" s="31" t="str">
        <f>IF($A35="","",IF(MAX(SUMPRODUCT(MAX(('対応履歴'!$B$4:$B$153=$A35)*('対応履歴'!$A$4:$A$153))),SUMPRODUCT(MAX(('美容室サロン'!$B$4:$B$153=$A35)*('美容室サロン'!$A$4:$A$153))),SUMPRODUCT(MAX(('飲食店'!$B$4:$B$153=$A35)*('飲食店'!$A$4:$A$153))),SUMPRODUCT(MAX(('BtoB営業'!$B$4:$B$153=$A35)*('BtoB営業'!$A$4:$A$153))))=0,"",MAX(SUMPRODUCT(MAX(('対応履歴'!$B$4:$B$153=$A35)*('対応履歴'!$A$4:$A$153))),SUMPRODUCT(MAX(('美容室サロン'!$B$4:$B$153=$A35)*('美容室サロン'!$A$4:$A$153))),SUMPRODUCT(MAX(('飲食店'!$B$4:$B$153=$A35)*('飲食店'!$A$4:$A$153))),SUMPRODUCT(MAX(('BtoB営業'!$B$4:$B$153=$A35)*('BtoB営業'!$A$4:$A$153))))))</f>
        <v/>
      </c>
      <c r="J35" s="32" t="str">
        <f t="shared" si="2"/>
        <v/>
      </c>
      <c r="K35" s="33" t="str">
        <f>IF($A35="","",SUMIFS('対応履歴'!$F$4:$F$153,'対応履歴'!$B$4:$B$153,$A35)+SUMIFS('美容室サロン'!$G$4:$G$153,'美容室サロン'!$B$4:$B$153,$A35)+SUMIFS('飲食店'!$H$4:$H$153,'飲食店'!$B$4:$B$153,$A35)+SUMIFS('BtoB営業'!$F$4:$F$153,'BtoB営業'!$B$4:$B$153,$A35))</f>
        <v/>
      </c>
      <c r="L35" s="34" t="str">
        <f>IF($A35="","",COUNTIFS('対応履歴'!$B$4:$B$153,$A35)+COUNTIFS('美容室サロン'!$B$4:$B$153,$A35)+COUNTIFS('飲食店'!$B$4:$B$153,$A35)+COUNTIFS('BtoB営業'!$B$4:$B$153,$A35))</f>
        <v/>
      </c>
      <c r="M35" s="33" t="str">
        <f t="shared" si="3"/>
        <v/>
      </c>
      <c r="N35" s="32" t="str">
        <f>IF($A35="","",IF($K35&gt;='設定'!$C$5,"A",IF($K35&gt;='設定'!$C$6,"B","C")))</f>
        <v/>
      </c>
      <c r="O35" s="30"/>
      <c r="P35" s="32" t="str">
        <f>IF($A35="","",IF(AND($O35&lt;&gt;"",$O35&lt;TODAY()),"期限超過",IF(AND($O35&lt;&gt;"",$O35-TODAY()&lt;='設定'!$C$9),"今週対応",IF(AND($J35&lt;&gt;"",$J35&gt;'設定'!$C$10),"連絡が空いています",""))))</f>
        <v/>
      </c>
    </row>
    <row r="36" ht="30.0" customHeight="1">
      <c r="A36" s="28" t="str">
        <f t="shared" si="1"/>
        <v/>
      </c>
      <c r="B36" s="29"/>
      <c r="C36" s="29"/>
      <c r="D36" s="29"/>
      <c r="E36" s="29"/>
      <c r="F36" s="29"/>
      <c r="G36" s="30"/>
      <c r="H36" s="29"/>
      <c r="I36" s="31" t="str">
        <f>IF($A36="","",IF(MAX(SUMPRODUCT(MAX(('対応履歴'!$B$4:$B$153=$A36)*('対応履歴'!$A$4:$A$153))),SUMPRODUCT(MAX(('美容室サロン'!$B$4:$B$153=$A36)*('美容室サロン'!$A$4:$A$153))),SUMPRODUCT(MAX(('飲食店'!$B$4:$B$153=$A36)*('飲食店'!$A$4:$A$153))),SUMPRODUCT(MAX(('BtoB営業'!$B$4:$B$153=$A36)*('BtoB営業'!$A$4:$A$153))))=0,"",MAX(SUMPRODUCT(MAX(('対応履歴'!$B$4:$B$153=$A36)*('対応履歴'!$A$4:$A$153))),SUMPRODUCT(MAX(('美容室サロン'!$B$4:$B$153=$A36)*('美容室サロン'!$A$4:$A$153))),SUMPRODUCT(MAX(('飲食店'!$B$4:$B$153=$A36)*('飲食店'!$A$4:$A$153))),SUMPRODUCT(MAX(('BtoB営業'!$B$4:$B$153=$A36)*('BtoB営業'!$A$4:$A$153))))))</f>
        <v/>
      </c>
      <c r="J36" s="32" t="str">
        <f t="shared" si="2"/>
        <v/>
      </c>
      <c r="K36" s="33" t="str">
        <f>IF($A36="","",SUMIFS('対応履歴'!$F$4:$F$153,'対応履歴'!$B$4:$B$153,$A36)+SUMIFS('美容室サロン'!$G$4:$G$153,'美容室サロン'!$B$4:$B$153,$A36)+SUMIFS('飲食店'!$H$4:$H$153,'飲食店'!$B$4:$B$153,$A36)+SUMIFS('BtoB営業'!$F$4:$F$153,'BtoB営業'!$B$4:$B$153,$A36))</f>
        <v/>
      </c>
      <c r="L36" s="34" t="str">
        <f>IF($A36="","",COUNTIFS('対応履歴'!$B$4:$B$153,$A36)+COUNTIFS('美容室サロン'!$B$4:$B$153,$A36)+COUNTIFS('飲食店'!$B$4:$B$153,$A36)+COUNTIFS('BtoB営業'!$B$4:$B$153,$A36))</f>
        <v/>
      </c>
      <c r="M36" s="33" t="str">
        <f t="shared" si="3"/>
        <v/>
      </c>
      <c r="N36" s="32" t="str">
        <f>IF($A36="","",IF($K36&gt;='設定'!$C$5,"A",IF($K36&gt;='設定'!$C$6,"B","C")))</f>
        <v/>
      </c>
      <c r="O36" s="30"/>
      <c r="P36" s="32" t="str">
        <f>IF($A36="","",IF(AND($O36&lt;&gt;"",$O36&lt;TODAY()),"期限超過",IF(AND($O36&lt;&gt;"",$O36-TODAY()&lt;='設定'!$C$9),"今週対応",IF(AND($J36&lt;&gt;"",$J36&gt;'設定'!$C$10),"連絡が空いています",""))))</f>
        <v/>
      </c>
    </row>
    <row r="37" ht="30.0" customHeight="1">
      <c r="A37" s="28" t="str">
        <f t="shared" si="1"/>
        <v/>
      </c>
      <c r="B37" s="29"/>
      <c r="C37" s="29"/>
      <c r="D37" s="29"/>
      <c r="E37" s="29"/>
      <c r="F37" s="29"/>
      <c r="G37" s="30"/>
      <c r="H37" s="29"/>
      <c r="I37" s="31" t="str">
        <f>IF($A37="","",IF(MAX(SUMPRODUCT(MAX(('対応履歴'!$B$4:$B$153=$A37)*('対応履歴'!$A$4:$A$153))),SUMPRODUCT(MAX(('美容室サロン'!$B$4:$B$153=$A37)*('美容室サロン'!$A$4:$A$153))),SUMPRODUCT(MAX(('飲食店'!$B$4:$B$153=$A37)*('飲食店'!$A$4:$A$153))),SUMPRODUCT(MAX(('BtoB営業'!$B$4:$B$153=$A37)*('BtoB営業'!$A$4:$A$153))))=0,"",MAX(SUMPRODUCT(MAX(('対応履歴'!$B$4:$B$153=$A37)*('対応履歴'!$A$4:$A$153))),SUMPRODUCT(MAX(('美容室サロン'!$B$4:$B$153=$A37)*('美容室サロン'!$A$4:$A$153))),SUMPRODUCT(MAX(('飲食店'!$B$4:$B$153=$A37)*('飲食店'!$A$4:$A$153))),SUMPRODUCT(MAX(('BtoB営業'!$B$4:$B$153=$A37)*('BtoB営業'!$A$4:$A$153))))))</f>
        <v/>
      </c>
      <c r="J37" s="32" t="str">
        <f t="shared" si="2"/>
        <v/>
      </c>
      <c r="K37" s="33" t="str">
        <f>IF($A37="","",SUMIFS('対応履歴'!$F$4:$F$153,'対応履歴'!$B$4:$B$153,$A37)+SUMIFS('美容室サロン'!$G$4:$G$153,'美容室サロン'!$B$4:$B$153,$A37)+SUMIFS('飲食店'!$H$4:$H$153,'飲食店'!$B$4:$B$153,$A37)+SUMIFS('BtoB営業'!$F$4:$F$153,'BtoB営業'!$B$4:$B$153,$A37))</f>
        <v/>
      </c>
      <c r="L37" s="34" t="str">
        <f>IF($A37="","",COUNTIFS('対応履歴'!$B$4:$B$153,$A37)+COUNTIFS('美容室サロン'!$B$4:$B$153,$A37)+COUNTIFS('飲食店'!$B$4:$B$153,$A37)+COUNTIFS('BtoB営業'!$B$4:$B$153,$A37))</f>
        <v/>
      </c>
      <c r="M37" s="33" t="str">
        <f t="shared" si="3"/>
        <v/>
      </c>
      <c r="N37" s="32" t="str">
        <f>IF($A37="","",IF($K37&gt;='設定'!$C$5,"A",IF($K37&gt;='設定'!$C$6,"B","C")))</f>
        <v/>
      </c>
      <c r="O37" s="30"/>
      <c r="P37" s="32" t="str">
        <f>IF($A37="","",IF(AND($O37&lt;&gt;"",$O37&lt;TODAY()),"期限超過",IF(AND($O37&lt;&gt;"",$O37-TODAY()&lt;='設定'!$C$9),"今週対応",IF(AND($J37&lt;&gt;"",$J37&gt;'設定'!$C$10),"連絡が空いています",""))))</f>
        <v/>
      </c>
    </row>
    <row r="38" ht="30.0" customHeight="1">
      <c r="A38" s="28" t="str">
        <f t="shared" si="1"/>
        <v/>
      </c>
      <c r="B38" s="29"/>
      <c r="C38" s="29"/>
      <c r="D38" s="29"/>
      <c r="E38" s="29"/>
      <c r="F38" s="29"/>
      <c r="G38" s="30"/>
      <c r="H38" s="29"/>
      <c r="I38" s="31" t="str">
        <f>IF($A38="","",IF(MAX(SUMPRODUCT(MAX(('対応履歴'!$B$4:$B$153=$A38)*('対応履歴'!$A$4:$A$153))),SUMPRODUCT(MAX(('美容室サロン'!$B$4:$B$153=$A38)*('美容室サロン'!$A$4:$A$153))),SUMPRODUCT(MAX(('飲食店'!$B$4:$B$153=$A38)*('飲食店'!$A$4:$A$153))),SUMPRODUCT(MAX(('BtoB営業'!$B$4:$B$153=$A38)*('BtoB営業'!$A$4:$A$153))))=0,"",MAX(SUMPRODUCT(MAX(('対応履歴'!$B$4:$B$153=$A38)*('対応履歴'!$A$4:$A$153))),SUMPRODUCT(MAX(('美容室サロン'!$B$4:$B$153=$A38)*('美容室サロン'!$A$4:$A$153))),SUMPRODUCT(MAX(('飲食店'!$B$4:$B$153=$A38)*('飲食店'!$A$4:$A$153))),SUMPRODUCT(MAX(('BtoB営業'!$B$4:$B$153=$A38)*('BtoB営業'!$A$4:$A$153))))))</f>
        <v/>
      </c>
      <c r="J38" s="32" t="str">
        <f t="shared" si="2"/>
        <v/>
      </c>
      <c r="K38" s="33" t="str">
        <f>IF($A38="","",SUMIFS('対応履歴'!$F$4:$F$153,'対応履歴'!$B$4:$B$153,$A38)+SUMIFS('美容室サロン'!$G$4:$G$153,'美容室サロン'!$B$4:$B$153,$A38)+SUMIFS('飲食店'!$H$4:$H$153,'飲食店'!$B$4:$B$153,$A38)+SUMIFS('BtoB営業'!$F$4:$F$153,'BtoB営業'!$B$4:$B$153,$A38))</f>
        <v/>
      </c>
      <c r="L38" s="34" t="str">
        <f>IF($A38="","",COUNTIFS('対応履歴'!$B$4:$B$153,$A38)+COUNTIFS('美容室サロン'!$B$4:$B$153,$A38)+COUNTIFS('飲食店'!$B$4:$B$153,$A38)+COUNTIFS('BtoB営業'!$B$4:$B$153,$A38))</f>
        <v/>
      </c>
      <c r="M38" s="33" t="str">
        <f t="shared" si="3"/>
        <v/>
      </c>
      <c r="N38" s="32" t="str">
        <f>IF($A38="","",IF($K38&gt;='設定'!$C$5,"A",IF($K38&gt;='設定'!$C$6,"B","C")))</f>
        <v/>
      </c>
      <c r="O38" s="30"/>
      <c r="P38" s="32" t="str">
        <f>IF($A38="","",IF(AND($O38&lt;&gt;"",$O38&lt;TODAY()),"期限超過",IF(AND($O38&lt;&gt;"",$O38-TODAY()&lt;='設定'!$C$9),"今週対応",IF(AND($J38&lt;&gt;"",$J38&gt;'設定'!$C$10),"連絡が空いています",""))))</f>
        <v/>
      </c>
    </row>
    <row r="39" ht="30.0" customHeight="1">
      <c r="A39" s="28" t="str">
        <f t="shared" si="1"/>
        <v/>
      </c>
      <c r="B39" s="29"/>
      <c r="C39" s="29"/>
      <c r="D39" s="29"/>
      <c r="E39" s="29"/>
      <c r="F39" s="29"/>
      <c r="G39" s="30"/>
      <c r="H39" s="29"/>
      <c r="I39" s="31" t="str">
        <f>IF($A39="","",IF(MAX(SUMPRODUCT(MAX(('対応履歴'!$B$4:$B$153=$A39)*('対応履歴'!$A$4:$A$153))),SUMPRODUCT(MAX(('美容室サロン'!$B$4:$B$153=$A39)*('美容室サロン'!$A$4:$A$153))),SUMPRODUCT(MAX(('飲食店'!$B$4:$B$153=$A39)*('飲食店'!$A$4:$A$153))),SUMPRODUCT(MAX(('BtoB営業'!$B$4:$B$153=$A39)*('BtoB営業'!$A$4:$A$153))))=0,"",MAX(SUMPRODUCT(MAX(('対応履歴'!$B$4:$B$153=$A39)*('対応履歴'!$A$4:$A$153))),SUMPRODUCT(MAX(('美容室サロン'!$B$4:$B$153=$A39)*('美容室サロン'!$A$4:$A$153))),SUMPRODUCT(MAX(('飲食店'!$B$4:$B$153=$A39)*('飲食店'!$A$4:$A$153))),SUMPRODUCT(MAX(('BtoB営業'!$B$4:$B$153=$A39)*('BtoB営業'!$A$4:$A$153))))))</f>
        <v/>
      </c>
      <c r="J39" s="32" t="str">
        <f t="shared" si="2"/>
        <v/>
      </c>
      <c r="K39" s="33" t="str">
        <f>IF($A39="","",SUMIFS('対応履歴'!$F$4:$F$153,'対応履歴'!$B$4:$B$153,$A39)+SUMIFS('美容室サロン'!$G$4:$G$153,'美容室サロン'!$B$4:$B$153,$A39)+SUMIFS('飲食店'!$H$4:$H$153,'飲食店'!$B$4:$B$153,$A39)+SUMIFS('BtoB営業'!$F$4:$F$153,'BtoB営業'!$B$4:$B$153,$A39))</f>
        <v/>
      </c>
      <c r="L39" s="34" t="str">
        <f>IF($A39="","",COUNTIFS('対応履歴'!$B$4:$B$153,$A39)+COUNTIFS('美容室サロン'!$B$4:$B$153,$A39)+COUNTIFS('飲食店'!$B$4:$B$153,$A39)+COUNTIFS('BtoB営業'!$B$4:$B$153,$A39))</f>
        <v/>
      </c>
      <c r="M39" s="33" t="str">
        <f t="shared" si="3"/>
        <v/>
      </c>
      <c r="N39" s="32" t="str">
        <f>IF($A39="","",IF($K39&gt;='設定'!$C$5,"A",IF($K39&gt;='設定'!$C$6,"B","C")))</f>
        <v/>
      </c>
      <c r="O39" s="30"/>
      <c r="P39" s="32" t="str">
        <f>IF($A39="","",IF(AND($O39&lt;&gt;"",$O39&lt;TODAY()),"期限超過",IF(AND($O39&lt;&gt;"",$O39-TODAY()&lt;='設定'!$C$9),"今週対応",IF(AND($J39&lt;&gt;"",$J39&gt;'設定'!$C$10),"連絡が空いています",""))))</f>
        <v/>
      </c>
    </row>
    <row r="40" ht="30.0" customHeight="1">
      <c r="A40" s="28" t="str">
        <f t="shared" si="1"/>
        <v/>
      </c>
      <c r="B40" s="29"/>
      <c r="C40" s="29"/>
      <c r="D40" s="29"/>
      <c r="E40" s="29"/>
      <c r="F40" s="29"/>
      <c r="G40" s="30"/>
      <c r="H40" s="29"/>
      <c r="I40" s="31" t="str">
        <f>IF($A40="","",IF(MAX(SUMPRODUCT(MAX(('対応履歴'!$B$4:$B$153=$A40)*('対応履歴'!$A$4:$A$153))),SUMPRODUCT(MAX(('美容室サロン'!$B$4:$B$153=$A40)*('美容室サロン'!$A$4:$A$153))),SUMPRODUCT(MAX(('飲食店'!$B$4:$B$153=$A40)*('飲食店'!$A$4:$A$153))),SUMPRODUCT(MAX(('BtoB営業'!$B$4:$B$153=$A40)*('BtoB営業'!$A$4:$A$153))))=0,"",MAX(SUMPRODUCT(MAX(('対応履歴'!$B$4:$B$153=$A40)*('対応履歴'!$A$4:$A$153))),SUMPRODUCT(MAX(('美容室サロン'!$B$4:$B$153=$A40)*('美容室サロン'!$A$4:$A$153))),SUMPRODUCT(MAX(('飲食店'!$B$4:$B$153=$A40)*('飲食店'!$A$4:$A$153))),SUMPRODUCT(MAX(('BtoB営業'!$B$4:$B$153=$A40)*('BtoB営業'!$A$4:$A$153))))))</f>
        <v/>
      </c>
      <c r="J40" s="32" t="str">
        <f t="shared" si="2"/>
        <v/>
      </c>
      <c r="K40" s="33" t="str">
        <f>IF($A40="","",SUMIFS('対応履歴'!$F$4:$F$153,'対応履歴'!$B$4:$B$153,$A40)+SUMIFS('美容室サロン'!$G$4:$G$153,'美容室サロン'!$B$4:$B$153,$A40)+SUMIFS('飲食店'!$H$4:$H$153,'飲食店'!$B$4:$B$153,$A40)+SUMIFS('BtoB営業'!$F$4:$F$153,'BtoB営業'!$B$4:$B$153,$A40))</f>
        <v/>
      </c>
      <c r="L40" s="34" t="str">
        <f>IF($A40="","",COUNTIFS('対応履歴'!$B$4:$B$153,$A40)+COUNTIFS('美容室サロン'!$B$4:$B$153,$A40)+COUNTIFS('飲食店'!$B$4:$B$153,$A40)+COUNTIFS('BtoB営業'!$B$4:$B$153,$A40))</f>
        <v/>
      </c>
      <c r="M40" s="33" t="str">
        <f t="shared" si="3"/>
        <v/>
      </c>
      <c r="N40" s="32" t="str">
        <f>IF($A40="","",IF($K40&gt;='設定'!$C$5,"A",IF($K40&gt;='設定'!$C$6,"B","C")))</f>
        <v/>
      </c>
      <c r="O40" s="30"/>
      <c r="P40" s="32" t="str">
        <f>IF($A40="","",IF(AND($O40&lt;&gt;"",$O40&lt;TODAY()),"期限超過",IF(AND($O40&lt;&gt;"",$O40-TODAY()&lt;='設定'!$C$9),"今週対応",IF(AND($J40&lt;&gt;"",$J40&gt;'設定'!$C$10),"連絡が空いています",""))))</f>
        <v/>
      </c>
    </row>
    <row r="41" ht="30.0" customHeight="1">
      <c r="A41" s="28" t="str">
        <f t="shared" si="1"/>
        <v/>
      </c>
      <c r="B41" s="29"/>
      <c r="C41" s="29"/>
      <c r="D41" s="29"/>
      <c r="E41" s="29"/>
      <c r="F41" s="29"/>
      <c r="G41" s="30"/>
      <c r="H41" s="29"/>
      <c r="I41" s="31" t="str">
        <f>IF($A41="","",IF(MAX(SUMPRODUCT(MAX(('対応履歴'!$B$4:$B$153=$A41)*('対応履歴'!$A$4:$A$153))),SUMPRODUCT(MAX(('美容室サロン'!$B$4:$B$153=$A41)*('美容室サロン'!$A$4:$A$153))),SUMPRODUCT(MAX(('飲食店'!$B$4:$B$153=$A41)*('飲食店'!$A$4:$A$153))),SUMPRODUCT(MAX(('BtoB営業'!$B$4:$B$153=$A41)*('BtoB営業'!$A$4:$A$153))))=0,"",MAX(SUMPRODUCT(MAX(('対応履歴'!$B$4:$B$153=$A41)*('対応履歴'!$A$4:$A$153))),SUMPRODUCT(MAX(('美容室サロン'!$B$4:$B$153=$A41)*('美容室サロン'!$A$4:$A$153))),SUMPRODUCT(MAX(('飲食店'!$B$4:$B$153=$A41)*('飲食店'!$A$4:$A$153))),SUMPRODUCT(MAX(('BtoB営業'!$B$4:$B$153=$A41)*('BtoB営業'!$A$4:$A$153))))))</f>
        <v/>
      </c>
      <c r="J41" s="32" t="str">
        <f t="shared" si="2"/>
        <v/>
      </c>
      <c r="K41" s="33" t="str">
        <f>IF($A41="","",SUMIFS('対応履歴'!$F$4:$F$153,'対応履歴'!$B$4:$B$153,$A41)+SUMIFS('美容室サロン'!$G$4:$G$153,'美容室サロン'!$B$4:$B$153,$A41)+SUMIFS('飲食店'!$H$4:$H$153,'飲食店'!$B$4:$B$153,$A41)+SUMIFS('BtoB営業'!$F$4:$F$153,'BtoB営業'!$B$4:$B$153,$A41))</f>
        <v/>
      </c>
      <c r="L41" s="34" t="str">
        <f>IF($A41="","",COUNTIFS('対応履歴'!$B$4:$B$153,$A41)+COUNTIFS('美容室サロン'!$B$4:$B$153,$A41)+COUNTIFS('飲食店'!$B$4:$B$153,$A41)+COUNTIFS('BtoB営業'!$B$4:$B$153,$A41))</f>
        <v/>
      </c>
      <c r="M41" s="33" t="str">
        <f t="shared" si="3"/>
        <v/>
      </c>
      <c r="N41" s="32" t="str">
        <f>IF($A41="","",IF($K41&gt;='設定'!$C$5,"A",IF($K41&gt;='設定'!$C$6,"B","C")))</f>
        <v/>
      </c>
      <c r="O41" s="30"/>
      <c r="P41" s="32" t="str">
        <f>IF($A41="","",IF(AND($O41&lt;&gt;"",$O41&lt;TODAY()),"期限超過",IF(AND($O41&lt;&gt;"",$O41-TODAY()&lt;='設定'!$C$9),"今週対応",IF(AND($J41&lt;&gt;"",$J41&gt;'設定'!$C$10),"連絡が空いています",""))))</f>
        <v/>
      </c>
    </row>
    <row r="42" ht="30.0" customHeight="1">
      <c r="A42" s="28" t="str">
        <f t="shared" si="1"/>
        <v/>
      </c>
      <c r="B42" s="29"/>
      <c r="C42" s="29"/>
      <c r="D42" s="29"/>
      <c r="E42" s="29"/>
      <c r="F42" s="29"/>
      <c r="G42" s="30"/>
      <c r="H42" s="29"/>
      <c r="I42" s="31" t="str">
        <f>IF($A42="","",IF(MAX(SUMPRODUCT(MAX(('対応履歴'!$B$4:$B$153=$A42)*('対応履歴'!$A$4:$A$153))),SUMPRODUCT(MAX(('美容室サロン'!$B$4:$B$153=$A42)*('美容室サロン'!$A$4:$A$153))),SUMPRODUCT(MAX(('飲食店'!$B$4:$B$153=$A42)*('飲食店'!$A$4:$A$153))),SUMPRODUCT(MAX(('BtoB営業'!$B$4:$B$153=$A42)*('BtoB営業'!$A$4:$A$153))))=0,"",MAX(SUMPRODUCT(MAX(('対応履歴'!$B$4:$B$153=$A42)*('対応履歴'!$A$4:$A$153))),SUMPRODUCT(MAX(('美容室サロン'!$B$4:$B$153=$A42)*('美容室サロン'!$A$4:$A$153))),SUMPRODUCT(MAX(('飲食店'!$B$4:$B$153=$A42)*('飲食店'!$A$4:$A$153))),SUMPRODUCT(MAX(('BtoB営業'!$B$4:$B$153=$A42)*('BtoB営業'!$A$4:$A$153))))))</f>
        <v/>
      </c>
      <c r="J42" s="32" t="str">
        <f t="shared" si="2"/>
        <v/>
      </c>
      <c r="K42" s="33" t="str">
        <f>IF($A42="","",SUMIFS('対応履歴'!$F$4:$F$153,'対応履歴'!$B$4:$B$153,$A42)+SUMIFS('美容室サロン'!$G$4:$G$153,'美容室サロン'!$B$4:$B$153,$A42)+SUMIFS('飲食店'!$H$4:$H$153,'飲食店'!$B$4:$B$153,$A42)+SUMIFS('BtoB営業'!$F$4:$F$153,'BtoB営業'!$B$4:$B$153,$A42))</f>
        <v/>
      </c>
      <c r="L42" s="34" t="str">
        <f>IF($A42="","",COUNTIFS('対応履歴'!$B$4:$B$153,$A42)+COUNTIFS('美容室サロン'!$B$4:$B$153,$A42)+COUNTIFS('飲食店'!$B$4:$B$153,$A42)+COUNTIFS('BtoB営業'!$B$4:$B$153,$A42))</f>
        <v/>
      </c>
      <c r="M42" s="33" t="str">
        <f t="shared" si="3"/>
        <v/>
      </c>
      <c r="N42" s="32" t="str">
        <f>IF($A42="","",IF($K42&gt;='設定'!$C$5,"A",IF($K42&gt;='設定'!$C$6,"B","C")))</f>
        <v/>
      </c>
      <c r="O42" s="30"/>
      <c r="P42" s="32" t="str">
        <f>IF($A42="","",IF(AND($O42&lt;&gt;"",$O42&lt;TODAY()),"期限超過",IF(AND($O42&lt;&gt;"",$O42-TODAY()&lt;='設定'!$C$9),"今週対応",IF(AND($J42&lt;&gt;"",$J42&gt;'設定'!$C$10),"連絡が空いています",""))))</f>
        <v/>
      </c>
    </row>
    <row r="43" ht="30.0" customHeight="1">
      <c r="A43" s="28" t="str">
        <f t="shared" si="1"/>
        <v/>
      </c>
      <c r="B43" s="29"/>
      <c r="C43" s="29"/>
      <c r="D43" s="29"/>
      <c r="E43" s="29"/>
      <c r="F43" s="29"/>
      <c r="G43" s="30"/>
      <c r="H43" s="29"/>
      <c r="I43" s="31" t="str">
        <f>IF($A43="","",IF(MAX(SUMPRODUCT(MAX(('対応履歴'!$B$4:$B$153=$A43)*('対応履歴'!$A$4:$A$153))),SUMPRODUCT(MAX(('美容室サロン'!$B$4:$B$153=$A43)*('美容室サロン'!$A$4:$A$153))),SUMPRODUCT(MAX(('飲食店'!$B$4:$B$153=$A43)*('飲食店'!$A$4:$A$153))),SUMPRODUCT(MAX(('BtoB営業'!$B$4:$B$153=$A43)*('BtoB営業'!$A$4:$A$153))))=0,"",MAX(SUMPRODUCT(MAX(('対応履歴'!$B$4:$B$153=$A43)*('対応履歴'!$A$4:$A$153))),SUMPRODUCT(MAX(('美容室サロン'!$B$4:$B$153=$A43)*('美容室サロン'!$A$4:$A$153))),SUMPRODUCT(MAX(('飲食店'!$B$4:$B$153=$A43)*('飲食店'!$A$4:$A$153))),SUMPRODUCT(MAX(('BtoB営業'!$B$4:$B$153=$A43)*('BtoB営業'!$A$4:$A$153))))))</f>
        <v/>
      </c>
      <c r="J43" s="32" t="str">
        <f t="shared" si="2"/>
        <v/>
      </c>
      <c r="K43" s="33" t="str">
        <f>IF($A43="","",SUMIFS('対応履歴'!$F$4:$F$153,'対応履歴'!$B$4:$B$153,$A43)+SUMIFS('美容室サロン'!$G$4:$G$153,'美容室サロン'!$B$4:$B$153,$A43)+SUMIFS('飲食店'!$H$4:$H$153,'飲食店'!$B$4:$B$153,$A43)+SUMIFS('BtoB営業'!$F$4:$F$153,'BtoB営業'!$B$4:$B$153,$A43))</f>
        <v/>
      </c>
      <c r="L43" s="34" t="str">
        <f>IF($A43="","",COUNTIFS('対応履歴'!$B$4:$B$153,$A43)+COUNTIFS('美容室サロン'!$B$4:$B$153,$A43)+COUNTIFS('飲食店'!$B$4:$B$153,$A43)+COUNTIFS('BtoB営業'!$B$4:$B$153,$A43))</f>
        <v/>
      </c>
      <c r="M43" s="33" t="str">
        <f t="shared" si="3"/>
        <v/>
      </c>
      <c r="N43" s="32" t="str">
        <f>IF($A43="","",IF($K43&gt;='設定'!$C$5,"A",IF($K43&gt;='設定'!$C$6,"B","C")))</f>
        <v/>
      </c>
      <c r="O43" s="30"/>
      <c r="P43" s="32" t="str">
        <f>IF($A43="","",IF(AND($O43&lt;&gt;"",$O43&lt;TODAY()),"期限超過",IF(AND($O43&lt;&gt;"",$O43-TODAY()&lt;='設定'!$C$9),"今週対応",IF(AND($J43&lt;&gt;"",$J43&gt;'設定'!$C$10),"連絡が空いています",""))))</f>
        <v/>
      </c>
    </row>
    <row r="44" ht="30.0" customHeight="1">
      <c r="A44" s="28" t="str">
        <f t="shared" si="1"/>
        <v/>
      </c>
      <c r="B44" s="29"/>
      <c r="C44" s="29"/>
      <c r="D44" s="29"/>
      <c r="E44" s="29"/>
      <c r="F44" s="29"/>
      <c r="G44" s="30"/>
      <c r="H44" s="29"/>
      <c r="I44" s="31" t="str">
        <f>IF($A44="","",IF(MAX(SUMPRODUCT(MAX(('対応履歴'!$B$4:$B$153=$A44)*('対応履歴'!$A$4:$A$153))),SUMPRODUCT(MAX(('美容室サロン'!$B$4:$B$153=$A44)*('美容室サロン'!$A$4:$A$153))),SUMPRODUCT(MAX(('飲食店'!$B$4:$B$153=$A44)*('飲食店'!$A$4:$A$153))),SUMPRODUCT(MAX(('BtoB営業'!$B$4:$B$153=$A44)*('BtoB営業'!$A$4:$A$153))))=0,"",MAX(SUMPRODUCT(MAX(('対応履歴'!$B$4:$B$153=$A44)*('対応履歴'!$A$4:$A$153))),SUMPRODUCT(MAX(('美容室サロン'!$B$4:$B$153=$A44)*('美容室サロン'!$A$4:$A$153))),SUMPRODUCT(MAX(('飲食店'!$B$4:$B$153=$A44)*('飲食店'!$A$4:$A$153))),SUMPRODUCT(MAX(('BtoB営業'!$B$4:$B$153=$A44)*('BtoB営業'!$A$4:$A$153))))))</f>
        <v/>
      </c>
      <c r="J44" s="32" t="str">
        <f t="shared" si="2"/>
        <v/>
      </c>
      <c r="K44" s="33" t="str">
        <f>IF($A44="","",SUMIFS('対応履歴'!$F$4:$F$153,'対応履歴'!$B$4:$B$153,$A44)+SUMIFS('美容室サロン'!$G$4:$G$153,'美容室サロン'!$B$4:$B$153,$A44)+SUMIFS('飲食店'!$H$4:$H$153,'飲食店'!$B$4:$B$153,$A44)+SUMIFS('BtoB営業'!$F$4:$F$153,'BtoB営業'!$B$4:$B$153,$A44))</f>
        <v/>
      </c>
      <c r="L44" s="34" t="str">
        <f>IF($A44="","",COUNTIFS('対応履歴'!$B$4:$B$153,$A44)+COUNTIFS('美容室サロン'!$B$4:$B$153,$A44)+COUNTIFS('飲食店'!$B$4:$B$153,$A44)+COUNTIFS('BtoB営業'!$B$4:$B$153,$A44))</f>
        <v/>
      </c>
      <c r="M44" s="33" t="str">
        <f t="shared" si="3"/>
        <v/>
      </c>
      <c r="N44" s="32" t="str">
        <f>IF($A44="","",IF($K44&gt;='設定'!$C$5,"A",IF($K44&gt;='設定'!$C$6,"B","C")))</f>
        <v/>
      </c>
      <c r="O44" s="30"/>
      <c r="P44" s="32" t="str">
        <f>IF($A44="","",IF(AND($O44&lt;&gt;"",$O44&lt;TODAY()),"期限超過",IF(AND($O44&lt;&gt;"",$O44-TODAY()&lt;='設定'!$C$9),"今週対応",IF(AND($J44&lt;&gt;"",$J44&gt;'設定'!$C$10),"連絡が空いています",""))))</f>
        <v/>
      </c>
    </row>
    <row r="45" ht="30.0" customHeight="1">
      <c r="A45" s="28" t="str">
        <f t="shared" si="1"/>
        <v/>
      </c>
      <c r="B45" s="29"/>
      <c r="C45" s="29"/>
      <c r="D45" s="29"/>
      <c r="E45" s="29"/>
      <c r="F45" s="29"/>
      <c r="G45" s="30"/>
      <c r="H45" s="29"/>
      <c r="I45" s="31" t="str">
        <f>IF($A45="","",IF(MAX(SUMPRODUCT(MAX(('対応履歴'!$B$4:$B$153=$A45)*('対応履歴'!$A$4:$A$153))),SUMPRODUCT(MAX(('美容室サロン'!$B$4:$B$153=$A45)*('美容室サロン'!$A$4:$A$153))),SUMPRODUCT(MAX(('飲食店'!$B$4:$B$153=$A45)*('飲食店'!$A$4:$A$153))),SUMPRODUCT(MAX(('BtoB営業'!$B$4:$B$153=$A45)*('BtoB営業'!$A$4:$A$153))))=0,"",MAX(SUMPRODUCT(MAX(('対応履歴'!$B$4:$B$153=$A45)*('対応履歴'!$A$4:$A$153))),SUMPRODUCT(MAX(('美容室サロン'!$B$4:$B$153=$A45)*('美容室サロン'!$A$4:$A$153))),SUMPRODUCT(MAX(('飲食店'!$B$4:$B$153=$A45)*('飲食店'!$A$4:$A$153))),SUMPRODUCT(MAX(('BtoB営業'!$B$4:$B$153=$A45)*('BtoB営業'!$A$4:$A$153))))))</f>
        <v/>
      </c>
      <c r="J45" s="32" t="str">
        <f t="shared" si="2"/>
        <v/>
      </c>
      <c r="K45" s="33" t="str">
        <f>IF($A45="","",SUMIFS('対応履歴'!$F$4:$F$153,'対応履歴'!$B$4:$B$153,$A45)+SUMIFS('美容室サロン'!$G$4:$G$153,'美容室サロン'!$B$4:$B$153,$A45)+SUMIFS('飲食店'!$H$4:$H$153,'飲食店'!$B$4:$B$153,$A45)+SUMIFS('BtoB営業'!$F$4:$F$153,'BtoB営業'!$B$4:$B$153,$A45))</f>
        <v/>
      </c>
      <c r="L45" s="34" t="str">
        <f>IF($A45="","",COUNTIFS('対応履歴'!$B$4:$B$153,$A45)+COUNTIFS('美容室サロン'!$B$4:$B$153,$A45)+COUNTIFS('飲食店'!$B$4:$B$153,$A45)+COUNTIFS('BtoB営業'!$B$4:$B$153,$A45))</f>
        <v/>
      </c>
      <c r="M45" s="33" t="str">
        <f t="shared" si="3"/>
        <v/>
      </c>
      <c r="N45" s="32" t="str">
        <f>IF($A45="","",IF($K45&gt;='設定'!$C$5,"A",IF($K45&gt;='設定'!$C$6,"B","C")))</f>
        <v/>
      </c>
      <c r="O45" s="30"/>
      <c r="P45" s="32" t="str">
        <f>IF($A45="","",IF(AND($O45&lt;&gt;"",$O45&lt;TODAY()),"期限超過",IF(AND($O45&lt;&gt;"",$O45-TODAY()&lt;='設定'!$C$9),"今週対応",IF(AND($J45&lt;&gt;"",$J45&gt;'設定'!$C$10),"連絡が空いています",""))))</f>
        <v/>
      </c>
    </row>
    <row r="46" ht="30.0" customHeight="1">
      <c r="A46" s="28" t="str">
        <f t="shared" si="1"/>
        <v/>
      </c>
      <c r="B46" s="29"/>
      <c r="C46" s="29"/>
      <c r="D46" s="29"/>
      <c r="E46" s="29"/>
      <c r="F46" s="29"/>
      <c r="G46" s="30"/>
      <c r="H46" s="29"/>
      <c r="I46" s="31" t="str">
        <f>IF($A46="","",IF(MAX(SUMPRODUCT(MAX(('対応履歴'!$B$4:$B$153=$A46)*('対応履歴'!$A$4:$A$153))),SUMPRODUCT(MAX(('美容室サロン'!$B$4:$B$153=$A46)*('美容室サロン'!$A$4:$A$153))),SUMPRODUCT(MAX(('飲食店'!$B$4:$B$153=$A46)*('飲食店'!$A$4:$A$153))),SUMPRODUCT(MAX(('BtoB営業'!$B$4:$B$153=$A46)*('BtoB営業'!$A$4:$A$153))))=0,"",MAX(SUMPRODUCT(MAX(('対応履歴'!$B$4:$B$153=$A46)*('対応履歴'!$A$4:$A$153))),SUMPRODUCT(MAX(('美容室サロン'!$B$4:$B$153=$A46)*('美容室サロン'!$A$4:$A$153))),SUMPRODUCT(MAX(('飲食店'!$B$4:$B$153=$A46)*('飲食店'!$A$4:$A$153))),SUMPRODUCT(MAX(('BtoB営業'!$B$4:$B$153=$A46)*('BtoB営業'!$A$4:$A$153))))))</f>
        <v/>
      </c>
      <c r="J46" s="32" t="str">
        <f t="shared" si="2"/>
        <v/>
      </c>
      <c r="K46" s="33" t="str">
        <f>IF($A46="","",SUMIFS('対応履歴'!$F$4:$F$153,'対応履歴'!$B$4:$B$153,$A46)+SUMIFS('美容室サロン'!$G$4:$G$153,'美容室サロン'!$B$4:$B$153,$A46)+SUMIFS('飲食店'!$H$4:$H$153,'飲食店'!$B$4:$B$153,$A46)+SUMIFS('BtoB営業'!$F$4:$F$153,'BtoB営業'!$B$4:$B$153,$A46))</f>
        <v/>
      </c>
      <c r="L46" s="34" t="str">
        <f>IF($A46="","",COUNTIFS('対応履歴'!$B$4:$B$153,$A46)+COUNTIFS('美容室サロン'!$B$4:$B$153,$A46)+COUNTIFS('飲食店'!$B$4:$B$153,$A46)+COUNTIFS('BtoB営業'!$B$4:$B$153,$A46))</f>
        <v/>
      </c>
      <c r="M46" s="33" t="str">
        <f t="shared" si="3"/>
        <v/>
      </c>
      <c r="N46" s="32" t="str">
        <f>IF($A46="","",IF($K46&gt;='設定'!$C$5,"A",IF($K46&gt;='設定'!$C$6,"B","C")))</f>
        <v/>
      </c>
      <c r="O46" s="30"/>
      <c r="P46" s="32" t="str">
        <f>IF($A46="","",IF(AND($O46&lt;&gt;"",$O46&lt;TODAY()),"期限超過",IF(AND($O46&lt;&gt;"",$O46-TODAY()&lt;='設定'!$C$9),"今週対応",IF(AND($J46&lt;&gt;"",$J46&gt;'設定'!$C$10),"連絡が空いています",""))))</f>
        <v/>
      </c>
    </row>
    <row r="47" ht="30.0" customHeight="1">
      <c r="A47" s="28" t="str">
        <f t="shared" si="1"/>
        <v/>
      </c>
      <c r="B47" s="29"/>
      <c r="C47" s="29"/>
      <c r="D47" s="29"/>
      <c r="E47" s="29"/>
      <c r="F47" s="29"/>
      <c r="G47" s="30"/>
      <c r="H47" s="29"/>
      <c r="I47" s="31" t="str">
        <f>IF($A47="","",IF(MAX(SUMPRODUCT(MAX(('対応履歴'!$B$4:$B$153=$A47)*('対応履歴'!$A$4:$A$153))),SUMPRODUCT(MAX(('美容室サロン'!$B$4:$B$153=$A47)*('美容室サロン'!$A$4:$A$153))),SUMPRODUCT(MAX(('飲食店'!$B$4:$B$153=$A47)*('飲食店'!$A$4:$A$153))),SUMPRODUCT(MAX(('BtoB営業'!$B$4:$B$153=$A47)*('BtoB営業'!$A$4:$A$153))))=0,"",MAX(SUMPRODUCT(MAX(('対応履歴'!$B$4:$B$153=$A47)*('対応履歴'!$A$4:$A$153))),SUMPRODUCT(MAX(('美容室サロン'!$B$4:$B$153=$A47)*('美容室サロン'!$A$4:$A$153))),SUMPRODUCT(MAX(('飲食店'!$B$4:$B$153=$A47)*('飲食店'!$A$4:$A$153))),SUMPRODUCT(MAX(('BtoB営業'!$B$4:$B$153=$A47)*('BtoB営業'!$A$4:$A$153))))))</f>
        <v/>
      </c>
      <c r="J47" s="32" t="str">
        <f t="shared" si="2"/>
        <v/>
      </c>
      <c r="K47" s="33" t="str">
        <f>IF($A47="","",SUMIFS('対応履歴'!$F$4:$F$153,'対応履歴'!$B$4:$B$153,$A47)+SUMIFS('美容室サロン'!$G$4:$G$153,'美容室サロン'!$B$4:$B$153,$A47)+SUMIFS('飲食店'!$H$4:$H$153,'飲食店'!$B$4:$B$153,$A47)+SUMIFS('BtoB営業'!$F$4:$F$153,'BtoB営業'!$B$4:$B$153,$A47))</f>
        <v/>
      </c>
      <c r="L47" s="34" t="str">
        <f>IF($A47="","",COUNTIFS('対応履歴'!$B$4:$B$153,$A47)+COUNTIFS('美容室サロン'!$B$4:$B$153,$A47)+COUNTIFS('飲食店'!$B$4:$B$153,$A47)+COUNTIFS('BtoB営業'!$B$4:$B$153,$A47))</f>
        <v/>
      </c>
      <c r="M47" s="33" t="str">
        <f t="shared" si="3"/>
        <v/>
      </c>
      <c r="N47" s="32" t="str">
        <f>IF($A47="","",IF($K47&gt;='設定'!$C$5,"A",IF($K47&gt;='設定'!$C$6,"B","C")))</f>
        <v/>
      </c>
      <c r="O47" s="30"/>
      <c r="P47" s="32" t="str">
        <f>IF($A47="","",IF(AND($O47&lt;&gt;"",$O47&lt;TODAY()),"期限超過",IF(AND($O47&lt;&gt;"",$O47-TODAY()&lt;='設定'!$C$9),"今週対応",IF(AND($J47&lt;&gt;"",$J47&gt;'設定'!$C$10),"連絡が空いています",""))))</f>
        <v/>
      </c>
    </row>
    <row r="48" ht="30.0" customHeight="1">
      <c r="A48" s="28" t="str">
        <f t="shared" si="1"/>
        <v/>
      </c>
      <c r="B48" s="29"/>
      <c r="C48" s="29"/>
      <c r="D48" s="29"/>
      <c r="E48" s="29"/>
      <c r="F48" s="29"/>
      <c r="G48" s="30"/>
      <c r="H48" s="29"/>
      <c r="I48" s="31" t="str">
        <f>IF($A48="","",IF(MAX(SUMPRODUCT(MAX(('対応履歴'!$B$4:$B$153=$A48)*('対応履歴'!$A$4:$A$153))),SUMPRODUCT(MAX(('美容室サロン'!$B$4:$B$153=$A48)*('美容室サロン'!$A$4:$A$153))),SUMPRODUCT(MAX(('飲食店'!$B$4:$B$153=$A48)*('飲食店'!$A$4:$A$153))),SUMPRODUCT(MAX(('BtoB営業'!$B$4:$B$153=$A48)*('BtoB営業'!$A$4:$A$153))))=0,"",MAX(SUMPRODUCT(MAX(('対応履歴'!$B$4:$B$153=$A48)*('対応履歴'!$A$4:$A$153))),SUMPRODUCT(MAX(('美容室サロン'!$B$4:$B$153=$A48)*('美容室サロン'!$A$4:$A$153))),SUMPRODUCT(MAX(('飲食店'!$B$4:$B$153=$A48)*('飲食店'!$A$4:$A$153))),SUMPRODUCT(MAX(('BtoB営業'!$B$4:$B$153=$A48)*('BtoB営業'!$A$4:$A$153))))))</f>
        <v/>
      </c>
      <c r="J48" s="32" t="str">
        <f t="shared" si="2"/>
        <v/>
      </c>
      <c r="K48" s="33" t="str">
        <f>IF($A48="","",SUMIFS('対応履歴'!$F$4:$F$153,'対応履歴'!$B$4:$B$153,$A48)+SUMIFS('美容室サロン'!$G$4:$G$153,'美容室サロン'!$B$4:$B$153,$A48)+SUMIFS('飲食店'!$H$4:$H$153,'飲食店'!$B$4:$B$153,$A48)+SUMIFS('BtoB営業'!$F$4:$F$153,'BtoB営業'!$B$4:$B$153,$A48))</f>
        <v/>
      </c>
      <c r="L48" s="34" t="str">
        <f>IF($A48="","",COUNTIFS('対応履歴'!$B$4:$B$153,$A48)+COUNTIFS('美容室サロン'!$B$4:$B$153,$A48)+COUNTIFS('飲食店'!$B$4:$B$153,$A48)+COUNTIFS('BtoB営業'!$B$4:$B$153,$A48))</f>
        <v/>
      </c>
      <c r="M48" s="33" t="str">
        <f t="shared" si="3"/>
        <v/>
      </c>
      <c r="N48" s="32" t="str">
        <f>IF($A48="","",IF($K48&gt;='設定'!$C$5,"A",IF($K48&gt;='設定'!$C$6,"B","C")))</f>
        <v/>
      </c>
      <c r="O48" s="30"/>
      <c r="P48" s="32" t="str">
        <f>IF($A48="","",IF(AND($O48&lt;&gt;"",$O48&lt;TODAY()),"期限超過",IF(AND($O48&lt;&gt;"",$O48-TODAY()&lt;='設定'!$C$9),"今週対応",IF(AND($J48&lt;&gt;"",$J48&gt;'設定'!$C$10),"連絡が空いています",""))))</f>
        <v/>
      </c>
    </row>
    <row r="49" ht="30.0" customHeight="1">
      <c r="A49" s="28" t="str">
        <f t="shared" si="1"/>
        <v/>
      </c>
      <c r="B49" s="29"/>
      <c r="C49" s="29"/>
      <c r="D49" s="29"/>
      <c r="E49" s="29"/>
      <c r="F49" s="29"/>
      <c r="G49" s="30"/>
      <c r="H49" s="29"/>
      <c r="I49" s="31" t="str">
        <f>IF($A49="","",IF(MAX(SUMPRODUCT(MAX(('対応履歴'!$B$4:$B$153=$A49)*('対応履歴'!$A$4:$A$153))),SUMPRODUCT(MAX(('美容室サロン'!$B$4:$B$153=$A49)*('美容室サロン'!$A$4:$A$153))),SUMPRODUCT(MAX(('飲食店'!$B$4:$B$153=$A49)*('飲食店'!$A$4:$A$153))),SUMPRODUCT(MAX(('BtoB営業'!$B$4:$B$153=$A49)*('BtoB営業'!$A$4:$A$153))))=0,"",MAX(SUMPRODUCT(MAX(('対応履歴'!$B$4:$B$153=$A49)*('対応履歴'!$A$4:$A$153))),SUMPRODUCT(MAX(('美容室サロン'!$B$4:$B$153=$A49)*('美容室サロン'!$A$4:$A$153))),SUMPRODUCT(MAX(('飲食店'!$B$4:$B$153=$A49)*('飲食店'!$A$4:$A$153))),SUMPRODUCT(MAX(('BtoB営業'!$B$4:$B$153=$A49)*('BtoB営業'!$A$4:$A$153))))))</f>
        <v/>
      </c>
      <c r="J49" s="32" t="str">
        <f t="shared" si="2"/>
        <v/>
      </c>
      <c r="K49" s="33" t="str">
        <f>IF($A49="","",SUMIFS('対応履歴'!$F$4:$F$153,'対応履歴'!$B$4:$B$153,$A49)+SUMIFS('美容室サロン'!$G$4:$G$153,'美容室サロン'!$B$4:$B$153,$A49)+SUMIFS('飲食店'!$H$4:$H$153,'飲食店'!$B$4:$B$153,$A49)+SUMIFS('BtoB営業'!$F$4:$F$153,'BtoB営業'!$B$4:$B$153,$A49))</f>
        <v/>
      </c>
      <c r="L49" s="34" t="str">
        <f>IF($A49="","",COUNTIFS('対応履歴'!$B$4:$B$153,$A49)+COUNTIFS('美容室サロン'!$B$4:$B$153,$A49)+COUNTIFS('飲食店'!$B$4:$B$153,$A49)+COUNTIFS('BtoB営業'!$B$4:$B$153,$A49))</f>
        <v/>
      </c>
      <c r="M49" s="33" t="str">
        <f t="shared" si="3"/>
        <v/>
      </c>
      <c r="N49" s="32" t="str">
        <f>IF($A49="","",IF($K49&gt;='設定'!$C$5,"A",IF($K49&gt;='設定'!$C$6,"B","C")))</f>
        <v/>
      </c>
      <c r="O49" s="30"/>
      <c r="P49" s="32" t="str">
        <f>IF($A49="","",IF(AND($O49&lt;&gt;"",$O49&lt;TODAY()),"期限超過",IF(AND($O49&lt;&gt;"",$O49-TODAY()&lt;='設定'!$C$9),"今週対応",IF(AND($J49&lt;&gt;"",$J49&gt;'設定'!$C$10),"連絡が空いています",""))))</f>
        <v/>
      </c>
    </row>
    <row r="50" ht="30.0" customHeight="1">
      <c r="A50" s="28" t="str">
        <f t="shared" si="1"/>
        <v/>
      </c>
      <c r="B50" s="29"/>
      <c r="C50" s="29"/>
      <c r="D50" s="29"/>
      <c r="E50" s="29"/>
      <c r="F50" s="29"/>
      <c r="G50" s="30"/>
      <c r="H50" s="29"/>
      <c r="I50" s="31" t="str">
        <f>IF($A50="","",IF(MAX(SUMPRODUCT(MAX(('対応履歴'!$B$4:$B$153=$A50)*('対応履歴'!$A$4:$A$153))),SUMPRODUCT(MAX(('美容室サロン'!$B$4:$B$153=$A50)*('美容室サロン'!$A$4:$A$153))),SUMPRODUCT(MAX(('飲食店'!$B$4:$B$153=$A50)*('飲食店'!$A$4:$A$153))),SUMPRODUCT(MAX(('BtoB営業'!$B$4:$B$153=$A50)*('BtoB営業'!$A$4:$A$153))))=0,"",MAX(SUMPRODUCT(MAX(('対応履歴'!$B$4:$B$153=$A50)*('対応履歴'!$A$4:$A$153))),SUMPRODUCT(MAX(('美容室サロン'!$B$4:$B$153=$A50)*('美容室サロン'!$A$4:$A$153))),SUMPRODUCT(MAX(('飲食店'!$B$4:$B$153=$A50)*('飲食店'!$A$4:$A$153))),SUMPRODUCT(MAX(('BtoB営業'!$B$4:$B$153=$A50)*('BtoB営業'!$A$4:$A$153))))))</f>
        <v/>
      </c>
      <c r="J50" s="32" t="str">
        <f t="shared" si="2"/>
        <v/>
      </c>
      <c r="K50" s="33" t="str">
        <f>IF($A50="","",SUMIFS('対応履歴'!$F$4:$F$153,'対応履歴'!$B$4:$B$153,$A50)+SUMIFS('美容室サロン'!$G$4:$G$153,'美容室サロン'!$B$4:$B$153,$A50)+SUMIFS('飲食店'!$H$4:$H$153,'飲食店'!$B$4:$B$153,$A50)+SUMIFS('BtoB営業'!$F$4:$F$153,'BtoB営業'!$B$4:$B$153,$A50))</f>
        <v/>
      </c>
      <c r="L50" s="34" t="str">
        <f>IF($A50="","",COUNTIFS('対応履歴'!$B$4:$B$153,$A50)+COUNTIFS('美容室サロン'!$B$4:$B$153,$A50)+COUNTIFS('飲食店'!$B$4:$B$153,$A50)+COUNTIFS('BtoB営業'!$B$4:$B$153,$A50))</f>
        <v/>
      </c>
      <c r="M50" s="33" t="str">
        <f t="shared" si="3"/>
        <v/>
      </c>
      <c r="N50" s="32" t="str">
        <f>IF($A50="","",IF($K50&gt;='設定'!$C$5,"A",IF($K50&gt;='設定'!$C$6,"B","C")))</f>
        <v/>
      </c>
      <c r="O50" s="30"/>
      <c r="P50" s="32" t="str">
        <f>IF($A50="","",IF(AND($O50&lt;&gt;"",$O50&lt;TODAY()),"期限超過",IF(AND($O50&lt;&gt;"",$O50-TODAY()&lt;='設定'!$C$9),"今週対応",IF(AND($J50&lt;&gt;"",$J50&gt;'設定'!$C$10),"連絡が空いています",""))))</f>
        <v/>
      </c>
    </row>
    <row r="51" ht="30.0" customHeight="1">
      <c r="A51" s="28" t="str">
        <f t="shared" si="1"/>
        <v/>
      </c>
      <c r="B51" s="29"/>
      <c r="C51" s="29"/>
      <c r="D51" s="29"/>
      <c r="E51" s="29"/>
      <c r="F51" s="29"/>
      <c r="G51" s="30"/>
      <c r="H51" s="29"/>
      <c r="I51" s="31" t="str">
        <f>IF($A51="","",IF(MAX(SUMPRODUCT(MAX(('対応履歴'!$B$4:$B$153=$A51)*('対応履歴'!$A$4:$A$153))),SUMPRODUCT(MAX(('美容室サロン'!$B$4:$B$153=$A51)*('美容室サロン'!$A$4:$A$153))),SUMPRODUCT(MAX(('飲食店'!$B$4:$B$153=$A51)*('飲食店'!$A$4:$A$153))),SUMPRODUCT(MAX(('BtoB営業'!$B$4:$B$153=$A51)*('BtoB営業'!$A$4:$A$153))))=0,"",MAX(SUMPRODUCT(MAX(('対応履歴'!$B$4:$B$153=$A51)*('対応履歴'!$A$4:$A$153))),SUMPRODUCT(MAX(('美容室サロン'!$B$4:$B$153=$A51)*('美容室サロン'!$A$4:$A$153))),SUMPRODUCT(MAX(('飲食店'!$B$4:$B$153=$A51)*('飲食店'!$A$4:$A$153))),SUMPRODUCT(MAX(('BtoB営業'!$B$4:$B$153=$A51)*('BtoB営業'!$A$4:$A$153))))))</f>
        <v/>
      </c>
      <c r="J51" s="32" t="str">
        <f t="shared" si="2"/>
        <v/>
      </c>
      <c r="K51" s="33" t="str">
        <f>IF($A51="","",SUMIFS('対応履歴'!$F$4:$F$153,'対応履歴'!$B$4:$B$153,$A51)+SUMIFS('美容室サロン'!$G$4:$G$153,'美容室サロン'!$B$4:$B$153,$A51)+SUMIFS('飲食店'!$H$4:$H$153,'飲食店'!$B$4:$B$153,$A51)+SUMIFS('BtoB営業'!$F$4:$F$153,'BtoB営業'!$B$4:$B$153,$A51))</f>
        <v/>
      </c>
      <c r="L51" s="34" t="str">
        <f>IF($A51="","",COUNTIFS('対応履歴'!$B$4:$B$153,$A51)+COUNTIFS('美容室サロン'!$B$4:$B$153,$A51)+COUNTIFS('飲食店'!$B$4:$B$153,$A51)+COUNTIFS('BtoB営業'!$B$4:$B$153,$A51))</f>
        <v/>
      </c>
      <c r="M51" s="33" t="str">
        <f t="shared" si="3"/>
        <v/>
      </c>
      <c r="N51" s="32" t="str">
        <f>IF($A51="","",IF($K51&gt;='設定'!$C$5,"A",IF($K51&gt;='設定'!$C$6,"B","C")))</f>
        <v/>
      </c>
      <c r="O51" s="30"/>
      <c r="P51" s="32" t="str">
        <f>IF($A51="","",IF(AND($O51&lt;&gt;"",$O51&lt;TODAY()),"期限超過",IF(AND($O51&lt;&gt;"",$O51-TODAY()&lt;='設定'!$C$9),"今週対応",IF(AND($J51&lt;&gt;"",$J51&gt;'設定'!$C$10),"連絡が空いています",""))))</f>
        <v/>
      </c>
    </row>
    <row r="52" ht="30.0" customHeight="1">
      <c r="A52" s="28" t="str">
        <f t="shared" si="1"/>
        <v/>
      </c>
      <c r="B52" s="29"/>
      <c r="C52" s="29"/>
      <c r="D52" s="29"/>
      <c r="E52" s="29"/>
      <c r="F52" s="29"/>
      <c r="G52" s="30"/>
      <c r="H52" s="29"/>
      <c r="I52" s="31" t="str">
        <f>IF($A52="","",IF(MAX(SUMPRODUCT(MAX(('対応履歴'!$B$4:$B$153=$A52)*('対応履歴'!$A$4:$A$153))),SUMPRODUCT(MAX(('美容室サロン'!$B$4:$B$153=$A52)*('美容室サロン'!$A$4:$A$153))),SUMPRODUCT(MAX(('飲食店'!$B$4:$B$153=$A52)*('飲食店'!$A$4:$A$153))),SUMPRODUCT(MAX(('BtoB営業'!$B$4:$B$153=$A52)*('BtoB営業'!$A$4:$A$153))))=0,"",MAX(SUMPRODUCT(MAX(('対応履歴'!$B$4:$B$153=$A52)*('対応履歴'!$A$4:$A$153))),SUMPRODUCT(MAX(('美容室サロン'!$B$4:$B$153=$A52)*('美容室サロン'!$A$4:$A$153))),SUMPRODUCT(MAX(('飲食店'!$B$4:$B$153=$A52)*('飲食店'!$A$4:$A$153))),SUMPRODUCT(MAX(('BtoB営業'!$B$4:$B$153=$A52)*('BtoB営業'!$A$4:$A$153))))))</f>
        <v/>
      </c>
      <c r="J52" s="32" t="str">
        <f t="shared" si="2"/>
        <v/>
      </c>
      <c r="K52" s="33" t="str">
        <f>IF($A52="","",SUMIFS('対応履歴'!$F$4:$F$153,'対応履歴'!$B$4:$B$153,$A52)+SUMIFS('美容室サロン'!$G$4:$G$153,'美容室サロン'!$B$4:$B$153,$A52)+SUMIFS('飲食店'!$H$4:$H$153,'飲食店'!$B$4:$B$153,$A52)+SUMIFS('BtoB営業'!$F$4:$F$153,'BtoB営業'!$B$4:$B$153,$A52))</f>
        <v/>
      </c>
      <c r="L52" s="34" t="str">
        <f>IF($A52="","",COUNTIFS('対応履歴'!$B$4:$B$153,$A52)+COUNTIFS('美容室サロン'!$B$4:$B$153,$A52)+COUNTIFS('飲食店'!$B$4:$B$153,$A52)+COUNTIFS('BtoB営業'!$B$4:$B$153,$A52))</f>
        <v/>
      </c>
      <c r="M52" s="33" t="str">
        <f t="shared" si="3"/>
        <v/>
      </c>
      <c r="N52" s="32" t="str">
        <f>IF($A52="","",IF($K52&gt;='設定'!$C$5,"A",IF($K52&gt;='設定'!$C$6,"B","C")))</f>
        <v/>
      </c>
      <c r="O52" s="30"/>
      <c r="P52" s="32" t="str">
        <f>IF($A52="","",IF(AND($O52&lt;&gt;"",$O52&lt;TODAY()),"期限超過",IF(AND($O52&lt;&gt;"",$O52-TODAY()&lt;='設定'!$C$9),"今週対応",IF(AND($J52&lt;&gt;"",$J52&gt;'設定'!$C$10),"連絡が空いています",""))))</f>
        <v/>
      </c>
    </row>
    <row r="53" ht="30.0" customHeight="1">
      <c r="A53" s="28" t="str">
        <f t="shared" si="1"/>
        <v/>
      </c>
      <c r="B53" s="29"/>
      <c r="C53" s="29"/>
      <c r="D53" s="29"/>
      <c r="E53" s="29"/>
      <c r="F53" s="29"/>
      <c r="G53" s="30"/>
      <c r="H53" s="29"/>
      <c r="I53" s="31" t="str">
        <f>IF($A53="","",IF(MAX(SUMPRODUCT(MAX(('対応履歴'!$B$4:$B$153=$A53)*('対応履歴'!$A$4:$A$153))),SUMPRODUCT(MAX(('美容室サロン'!$B$4:$B$153=$A53)*('美容室サロン'!$A$4:$A$153))),SUMPRODUCT(MAX(('飲食店'!$B$4:$B$153=$A53)*('飲食店'!$A$4:$A$153))),SUMPRODUCT(MAX(('BtoB営業'!$B$4:$B$153=$A53)*('BtoB営業'!$A$4:$A$153))))=0,"",MAX(SUMPRODUCT(MAX(('対応履歴'!$B$4:$B$153=$A53)*('対応履歴'!$A$4:$A$153))),SUMPRODUCT(MAX(('美容室サロン'!$B$4:$B$153=$A53)*('美容室サロン'!$A$4:$A$153))),SUMPRODUCT(MAX(('飲食店'!$B$4:$B$153=$A53)*('飲食店'!$A$4:$A$153))),SUMPRODUCT(MAX(('BtoB営業'!$B$4:$B$153=$A53)*('BtoB営業'!$A$4:$A$153))))))</f>
        <v/>
      </c>
      <c r="J53" s="32" t="str">
        <f t="shared" si="2"/>
        <v/>
      </c>
      <c r="K53" s="33" t="str">
        <f>IF($A53="","",SUMIFS('対応履歴'!$F$4:$F$153,'対応履歴'!$B$4:$B$153,$A53)+SUMIFS('美容室サロン'!$G$4:$G$153,'美容室サロン'!$B$4:$B$153,$A53)+SUMIFS('飲食店'!$H$4:$H$153,'飲食店'!$B$4:$B$153,$A53)+SUMIFS('BtoB営業'!$F$4:$F$153,'BtoB営業'!$B$4:$B$153,$A53))</f>
        <v/>
      </c>
      <c r="L53" s="34" t="str">
        <f>IF($A53="","",COUNTIFS('対応履歴'!$B$4:$B$153,$A53)+COUNTIFS('美容室サロン'!$B$4:$B$153,$A53)+COUNTIFS('飲食店'!$B$4:$B$153,$A53)+COUNTIFS('BtoB営業'!$B$4:$B$153,$A53))</f>
        <v/>
      </c>
      <c r="M53" s="33" t="str">
        <f t="shared" si="3"/>
        <v/>
      </c>
      <c r="N53" s="32" t="str">
        <f>IF($A53="","",IF($K53&gt;='設定'!$C$5,"A",IF($K53&gt;='設定'!$C$6,"B","C")))</f>
        <v/>
      </c>
      <c r="O53" s="30"/>
      <c r="P53" s="32" t="str">
        <f>IF($A53="","",IF(AND($O53&lt;&gt;"",$O53&lt;TODAY()),"期限超過",IF(AND($O53&lt;&gt;"",$O53-TODAY()&lt;='設定'!$C$9),"今週対応",IF(AND($J53&lt;&gt;"",$J53&gt;'設定'!$C$10),"連絡が空いています",""))))</f>
        <v/>
      </c>
    </row>
    <row r="54" ht="30.0" customHeight="1">
      <c r="A54" s="28" t="str">
        <f t="shared" si="1"/>
        <v/>
      </c>
      <c r="B54" s="29"/>
      <c r="C54" s="29"/>
      <c r="D54" s="29"/>
      <c r="E54" s="29"/>
      <c r="F54" s="29"/>
      <c r="G54" s="30"/>
      <c r="H54" s="29"/>
      <c r="I54" s="31" t="str">
        <f>IF($A54="","",IF(MAX(SUMPRODUCT(MAX(('対応履歴'!$B$4:$B$153=$A54)*('対応履歴'!$A$4:$A$153))),SUMPRODUCT(MAX(('美容室サロン'!$B$4:$B$153=$A54)*('美容室サロン'!$A$4:$A$153))),SUMPRODUCT(MAX(('飲食店'!$B$4:$B$153=$A54)*('飲食店'!$A$4:$A$153))),SUMPRODUCT(MAX(('BtoB営業'!$B$4:$B$153=$A54)*('BtoB営業'!$A$4:$A$153))))=0,"",MAX(SUMPRODUCT(MAX(('対応履歴'!$B$4:$B$153=$A54)*('対応履歴'!$A$4:$A$153))),SUMPRODUCT(MAX(('美容室サロン'!$B$4:$B$153=$A54)*('美容室サロン'!$A$4:$A$153))),SUMPRODUCT(MAX(('飲食店'!$B$4:$B$153=$A54)*('飲食店'!$A$4:$A$153))),SUMPRODUCT(MAX(('BtoB営業'!$B$4:$B$153=$A54)*('BtoB営業'!$A$4:$A$153))))))</f>
        <v/>
      </c>
      <c r="J54" s="32" t="str">
        <f t="shared" si="2"/>
        <v/>
      </c>
      <c r="K54" s="33" t="str">
        <f>IF($A54="","",SUMIFS('対応履歴'!$F$4:$F$153,'対応履歴'!$B$4:$B$153,$A54)+SUMIFS('美容室サロン'!$G$4:$G$153,'美容室サロン'!$B$4:$B$153,$A54)+SUMIFS('飲食店'!$H$4:$H$153,'飲食店'!$B$4:$B$153,$A54)+SUMIFS('BtoB営業'!$F$4:$F$153,'BtoB営業'!$B$4:$B$153,$A54))</f>
        <v/>
      </c>
      <c r="L54" s="34" t="str">
        <f>IF($A54="","",COUNTIFS('対応履歴'!$B$4:$B$153,$A54)+COUNTIFS('美容室サロン'!$B$4:$B$153,$A54)+COUNTIFS('飲食店'!$B$4:$B$153,$A54)+COUNTIFS('BtoB営業'!$B$4:$B$153,$A54))</f>
        <v/>
      </c>
      <c r="M54" s="33" t="str">
        <f t="shared" si="3"/>
        <v/>
      </c>
      <c r="N54" s="32" t="str">
        <f>IF($A54="","",IF($K54&gt;='設定'!$C$5,"A",IF($K54&gt;='設定'!$C$6,"B","C")))</f>
        <v/>
      </c>
      <c r="O54" s="30"/>
      <c r="P54" s="32" t="str">
        <f>IF($A54="","",IF(AND($O54&lt;&gt;"",$O54&lt;TODAY()),"期限超過",IF(AND($O54&lt;&gt;"",$O54-TODAY()&lt;='設定'!$C$9),"今週対応",IF(AND($J54&lt;&gt;"",$J54&gt;'設定'!$C$10),"連絡が空いています",""))))</f>
        <v/>
      </c>
    </row>
    <row r="55" ht="30.0" customHeight="1">
      <c r="A55" s="28" t="str">
        <f t="shared" si="1"/>
        <v/>
      </c>
      <c r="B55" s="29"/>
      <c r="C55" s="29"/>
      <c r="D55" s="29"/>
      <c r="E55" s="29"/>
      <c r="F55" s="29"/>
      <c r="G55" s="30"/>
      <c r="H55" s="29"/>
      <c r="I55" s="31" t="str">
        <f>IF($A55="","",IF(MAX(SUMPRODUCT(MAX(('対応履歴'!$B$4:$B$153=$A55)*('対応履歴'!$A$4:$A$153))),SUMPRODUCT(MAX(('美容室サロン'!$B$4:$B$153=$A55)*('美容室サロン'!$A$4:$A$153))),SUMPRODUCT(MAX(('飲食店'!$B$4:$B$153=$A55)*('飲食店'!$A$4:$A$153))),SUMPRODUCT(MAX(('BtoB営業'!$B$4:$B$153=$A55)*('BtoB営業'!$A$4:$A$153))))=0,"",MAX(SUMPRODUCT(MAX(('対応履歴'!$B$4:$B$153=$A55)*('対応履歴'!$A$4:$A$153))),SUMPRODUCT(MAX(('美容室サロン'!$B$4:$B$153=$A55)*('美容室サロン'!$A$4:$A$153))),SUMPRODUCT(MAX(('飲食店'!$B$4:$B$153=$A55)*('飲食店'!$A$4:$A$153))),SUMPRODUCT(MAX(('BtoB営業'!$B$4:$B$153=$A55)*('BtoB営業'!$A$4:$A$153))))))</f>
        <v/>
      </c>
      <c r="J55" s="32" t="str">
        <f t="shared" si="2"/>
        <v/>
      </c>
      <c r="K55" s="33" t="str">
        <f>IF($A55="","",SUMIFS('対応履歴'!$F$4:$F$153,'対応履歴'!$B$4:$B$153,$A55)+SUMIFS('美容室サロン'!$G$4:$G$153,'美容室サロン'!$B$4:$B$153,$A55)+SUMIFS('飲食店'!$H$4:$H$153,'飲食店'!$B$4:$B$153,$A55)+SUMIFS('BtoB営業'!$F$4:$F$153,'BtoB営業'!$B$4:$B$153,$A55))</f>
        <v/>
      </c>
      <c r="L55" s="34" t="str">
        <f>IF($A55="","",COUNTIFS('対応履歴'!$B$4:$B$153,$A55)+COUNTIFS('美容室サロン'!$B$4:$B$153,$A55)+COUNTIFS('飲食店'!$B$4:$B$153,$A55)+COUNTIFS('BtoB営業'!$B$4:$B$153,$A55))</f>
        <v/>
      </c>
      <c r="M55" s="33" t="str">
        <f t="shared" si="3"/>
        <v/>
      </c>
      <c r="N55" s="32" t="str">
        <f>IF($A55="","",IF($K55&gt;='設定'!$C$5,"A",IF($K55&gt;='設定'!$C$6,"B","C")))</f>
        <v/>
      </c>
      <c r="O55" s="30"/>
      <c r="P55" s="32" t="str">
        <f>IF($A55="","",IF(AND($O55&lt;&gt;"",$O55&lt;TODAY()),"期限超過",IF(AND($O55&lt;&gt;"",$O55-TODAY()&lt;='設定'!$C$9),"今週対応",IF(AND($J55&lt;&gt;"",$J55&gt;'設定'!$C$10),"連絡が空いています",""))))</f>
        <v/>
      </c>
    </row>
    <row r="56" ht="30.0" customHeight="1">
      <c r="A56" s="28" t="str">
        <f t="shared" si="1"/>
        <v/>
      </c>
      <c r="B56" s="29"/>
      <c r="C56" s="29"/>
      <c r="D56" s="29"/>
      <c r="E56" s="29"/>
      <c r="F56" s="29"/>
      <c r="G56" s="30"/>
      <c r="H56" s="29"/>
      <c r="I56" s="31" t="str">
        <f>IF($A56="","",IF(MAX(SUMPRODUCT(MAX(('対応履歴'!$B$4:$B$153=$A56)*('対応履歴'!$A$4:$A$153))),SUMPRODUCT(MAX(('美容室サロン'!$B$4:$B$153=$A56)*('美容室サロン'!$A$4:$A$153))),SUMPRODUCT(MAX(('飲食店'!$B$4:$B$153=$A56)*('飲食店'!$A$4:$A$153))),SUMPRODUCT(MAX(('BtoB営業'!$B$4:$B$153=$A56)*('BtoB営業'!$A$4:$A$153))))=0,"",MAX(SUMPRODUCT(MAX(('対応履歴'!$B$4:$B$153=$A56)*('対応履歴'!$A$4:$A$153))),SUMPRODUCT(MAX(('美容室サロン'!$B$4:$B$153=$A56)*('美容室サロン'!$A$4:$A$153))),SUMPRODUCT(MAX(('飲食店'!$B$4:$B$153=$A56)*('飲食店'!$A$4:$A$153))),SUMPRODUCT(MAX(('BtoB営業'!$B$4:$B$153=$A56)*('BtoB営業'!$A$4:$A$153))))))</f>
        <v/>
      </c>
      <c r="J56" s="32" t="str">
        <f t="shared" si="2"/>
        <v/>
      </c>
      <c r="K56" s="33" t="str">
        <f>IF($A56="","",SUMIFS('対応履歴'!$F$4:$F$153,'対応履歴'!$B$4:$B$153,$A56)+SUMIFS('美容室サロン'!$G$4:$G$153,'美容室サロン'!$B$4:$B$153,$A56)+SUMIFS('飲食店'!$H$4:$H$153,'飲食店'!$B$4:$B$153,$A56)+SUMIFS('BtoB営業'!$F$4:$F$153,'BtoB営業'!$B$4:$B$153,$A56))</f>
        <v/>
      </c>
      <c r="L56" s="34" t="str">
        <f>IF($A56="","",COUNTIFS('対応履歴'!$B$4:$B$153,$A56)+COUNTIFS('美容室サロン'!$B$4:$B$153,$A56)+COUNTIFS('飲食店'!$B$4:$B$153,$A56)+COUNTIFS('BtoB営業'!$B$4:$B$153,$A56))</f>
        <v/>
      </c>
      <c r="M56" s="33" t="str">
        <f t="shared" si="3"/>
        <v/>
      </c>
      <c r="N56" s="32" t="str">
        <f>IF($A56="","",IF($K56&gt;='設定'!$C$5,"A",IF($K56&gt;='設定'!$C$6,"B","C")))</f>
        <v/>
      </c>
      <c r="O56" s="30"/>
      <c r="P56" s="32" t="str">
        <f>IF($A56="","",IF(AND($O56&lt;&gt;"",$O56&lt;TODAY()),"期限超過",IF(AND($O56&lt;&gt;"",$O56-TODAY()&lt;='設定'!$C$9),"今週対応",IF(AND($J56&lt;&gt;"",$J56&gt;'設定'!$C$10),"連絡が空いています",""))))</f>
        <v/>
      </c>
    </row>
    <row r="57" ht="30.0" customHeight="1">
      <c r="A57" s="28" t="str">
        <f t="shared" si="1"/>
        <v/>
      </c>
      <c r="B57" s="29"/>
      <c r="C57" s="29"/>
      <c r="D57" s="29"/>
      <c r="E57" s="29"/>
      <c r="F57" s="29"/>
      <c r="G57" s="30"/>
      <c r="H57" s="29"/>
      <c r="I57" s="31" t="str">
        <f>IF($A57="","",IF(MAX(SUMPRODUCT(MAX(('対応履歴'!$B$4:$B$153=$A57)*('対応履歴'!$A$4:$A$153))),SUMPRODUCT(MAX(('美容室サロン'!$B$4:$B$153=$A57)*('美容室サロン'!$A$4:$A$153))),SUMPRODUCT(MAX(('飲食店'!$B$4:$B$153=$A57)*('飲食店'!$A$4:$A$153))),SUMPRODUCT(MAX(('BtoB営業'!$B$4:$B$153=$A57)*('BtoB営業'!$A$4:$A$153))))=0,"",MAX(SUMPRODUCT(MAX(('対応履歴'!$B$4:$B$153=$A57)*('対応履歴'!$A$4:$A$153))),SUMPRODUCT(MAX(('美容室サロン'!$B$4:$B$153=$A57)*('美容室サロン'!$A$4:$A$153))),SUMPRODUCT(MAX(('飲食店'!$B$4:$B$153=$A57)*('飲食店'!$A$4:$A$153))),SUMPRODUCT(MAX(('BtoB営業'!$B$4:$B$153=$A57)*('BtoB営業'!$A$4:$A$153))))))</f>
        <v/>
      </c>
      <c r="J57" s="32" t="str">
        <f t="shared" si="2"/>
        <v/>
      </c>
      <c r="K57" s="33" t="str">
        <f>IF($A57="","",SUMIFS('対応履歴'!$F$4:$F$153,'対応履歴'!$B$4:$B$153,$A57)+SUMIFS('美容室サロン'!$G$4:$G$153,'美容室サロン'!$B$4:$B$153,$A57)+SUMIFS('飲食店'!$H$4:$H$153,'飲食店'!$B$4:$B$153,$A57)+SUMIFS('BtoB営業'!$F$4:$F$153,'BtoB営業'!$B$4:$B$153,$A57))</f>
        <v/>
      </c>
      <c r="L57" s="34" t="str">
        <f>IF($A57="","",COUNTIFS('対応履歴'!$B$4:$B$153,$A57)+COUNTIFS('美容室サロン'!$B$4:$B$153,$A57)+COUNTIFS('飲食店'!$B$4:$B$153,$A57)+COUNTIFS('BtoB営業'!$B$4:$B$153,$A57))</f>
        <v/>
      </c>
      <c r="M57" s="33" t="str">
        <f t="shared" si="3"/>
        <v/>
      </c>
      <c r="N57" s="32" t="str">
        <f>IF($A57="","",IF($K57&gt;='設定'!$C$5,"A",IF($K57&gt;='設定'!$C$6,"B","C")))</f>
        <v/>
      </c>
      <c r="O57" s="30"/>
      <c r="P57" s="32" t="str">
        <f>IF($A57="","",IF(AND($O57&lt;&gt;"",$O57&lt;TODAY()),"期限超過",IF(AND($O57&lt;&gt;"",$O57-TODAY()&lt;='設定'!$C$9),"今週対応",IF(AND($J57&lt;&gt;"",$J57&gt;'設定'!$C$10),"連絡が空いています",""))))</f>
        <v/>
      </c>
    </row>
    <row r="58" ht="30.0" customHeight="1">
      <c r="A58" s="28" t="str">
        <f t="shared" si="1"/>
        <v/>
      </c>
      <c r="B58" s="29"/>
      <c r="C58" s="29"/>
      <c r="D58" s="29"/>
      <c r="E58" s="29"/>
      <c r="F58" s="29"/>
      <c r="G58" s="30"/>
      <c r="H58" s="29"/>
      <c r="I58" s="31" t="str">
        <f>IF($A58="","",IF(MAX(SUMPRODUCT(MAX(('対応履歴'!$B$4:$B$153=$A58)*('対応履歴'!$A$4:$A$153))),SUMPRODUCT(MAX(('美容室サロン'!$B$4:$B$153=$A58)*('美容室サロン'!$A$4:$A$153))),SUMPRODUCT(MAX(('飲食店'!$B$4:$B$153=$A58)*('飲食店'!$A$4:$A$153))),SUMPRODUCT(MAX(('BtoB営業'!$B$4:$B$153=$A58)*('BtoB営業'!$A$4:$A$153))))=0,"",MAX(SUMPRODUCT(MAX(('対応履歴'!$B$4:$B$153=$A58)*('対応履歴'!$A$4:$A$153))),SUMPRODUCT(MAX(('美容室サロン'!$B$4:$B$153=$A58)*('美容室サロン'!$A$4:$A$153))),SUMPRODUCT(MAX(('飲食店'!$B$4:$B$153=$A58)*('飲食店'!$A$4:$A$153))),SUMPRODUCT(MAX(('BtoB営業'!$B$4:$B$153=$A58)*('BtoB営業'!$A$4:$A$153))))))</f>
        <v/>
      </c>
      <c r="J58" s="32" t="str">
        <f t="shared" si="2"/>
        <v/>
      </c>
      <c r="K58" s="33" t="str">
        <f>IF($A58="","",SUMIFS('対応履歴'!$F$4:$F$153,'対応履歴'!$B$4:$B$153,$A58)+SUMIFS('美容室サロン'!$G$4:$G$153,'美容室サロン'!$B$4:$B$153,$A58)+SUMIFS('飲食店'!$H$4:$H$153,'飲食店'!$B$4:$B$153,$A58)+SUMIFS('BtoB営業'!$F$4:$F$153,'BtoB営業'!$B$4:$B$153,$A58))</f>
        <v/>
      </c>
      <c r="L58" s="34" t="str">
        <f>IF($A58="","",COUNTIFS('対応履歴'!$B$4:$B$153,$A58)+COUNTIFS('美容室サロン'!$B$4:$B$153,$A58)+COUNTIFS('飲食店'!$B$4:$B$153,$A58)+COUNTIFS('BtoB営業'!$B$4:$B$153,$A58))</f>
        <v/>
      </c>
      <c r="M58" s="33" t="str">
        <f t="shared" si="3"/>
        <v/>
      </c>
      <c r="N58" s="32" t="str">
        <f>IF($A58="","",IF($K58&gt;='設定'!$C$5,"A",IF($K58&gt;='設定'!$C$6,"B","C")))</f>
        <v/>
      </c>
      <c r="O58" s="30"/>
      <c r="P58" s="32" t="str">
        <f>IF($A58="","",IF(AND($O58&lt;&gt;"",$O58&lt;TODAY()),"期限超過",IF(AND($O58&lt;&gt;"",$O58-TODAY()&lt;='設定'!$C$9),"今週対応",IF(AND($J58&lt;&gt;"",$J58&gt;'設定'!$C$10),"連絡が空いています",""))))</f>
        <v/>
      </c>
    </row>
    <row r="59" ht="30.0" customHeight="1">
      <c r="A59" s="28" t="str">
        <f t="shared" si="1"/>
        <v/>
      </c>
      <c r="B59" s="29"/>
      <c r="C59" s="29"/>
      <c r="D59" s="29"/>
      <c r="E59" s="29"/>
      <c r="F59" s="29"/>
      <c r="G59" s="30"/>
      <c r="H59" s="29"/>
      <c r="I59" s="31" t="str">
        <f>IF($A59="","",IF(MAX(SUMPRODUCT(MAX(('対応履歴'!$B$4:$B$153=$A59)*('対応履歴'!$A$4:$A$153))),SUMPRODUCT(MAX(('美容室サロン'!$B$4:$B$153=$A59)*('美容室サロン'!$A$4:$A$153))),SUMPRODUCT(MAX(('飲食店'!$B$4:$B$153=$A59)*('飲食店'!$A$4:$A$153))),SUMPRODUCT(MAX(('BtoB営業'!$B$4:$B$153=$A59)*('BtoB営業'!$A$4:$A$153))))=0,"",MAX(SUMPRODUCT(MAX(('対応履歴'!$B$4:$B$153=$A59)*('対応履歴'!$A$4:$A$153))),SUMPRODUCT(MAX(('美容室サロン'!$B$4:$B$153=$A59)*('美容室サロン'!$A$4:$A$153))),SUMPRODUCT(MAX(('飲食店'!$B$4:$B$153=$A59)*('飲食店'!$A$4:$A$153))),SUMPRODUCT(MAX(('BtoB営業'!$B$4:$B$153=$A59)*('BtoB営業'!$A$4:$A$153))))))</f>
        <v/>
      </c>
      <c r="J59" s="32" t="str">
        <f t="shared" si="2"/>
        <v/>
      </c>
      <c r="K59" s="33" t="str">
        <f>IF($A59="","",SUMIFS('対応履歴'!$F$4:$F$153,'対応履歴'!$B$4:$B$153,$A59)+SUMIFS('美容室サロン'!$G$4:$G$153,'美容室サロン'!$B$4:$B$153,$A59)+SUMIFS('飲食店'!$H$4:$H$153,'飲食店'!$B$4:$B$153,$A59)+SUMIFS('BtoB営業'!$F$4:$F$153,'BtoB営業'!$B$4:$B$153,$A59))</f>
        <v/>
      </c>
      <c r="L59" s="34" t="str">
        <f>IF($A59="","",COUNTIFS('対応履歴'!$B$4:$B$153,$A59)+COUNTIFS('美容室サロン'!$B$4:$B$153,$A59)+COUNTIFS('飲食店'!$B$4:$B$153,$A59)+COUNTIFS('BtoB営業'!$B$4:$B$153,$A59))</f>
        <v/>
      </c>
      <c r="M59" s="33" t="str">
        <f t="shared" si="3"/>
        <v/>
      </c>
      <c r="N59" s="32" t="str">
        <f>IF($A59="","",IF($K59&gt;='設定'!$C$5,"A",IF($K59&gt;='設定'!$C$6,"B","C")))</f>
        <v/>
      </c>
      <c r="O59" s="30"/>
      <c r="P59" s="32" t="str">
        <f>IF($A59="","",IF(AND($O59&lt;&gt;"",$O59&lt;TODAY()),"期限超過",IF(AND($O59&lt;&gt;"",$O59-TODAY()&lt;='設定'!$C$9),"今週対応",IF(AND($J59&lt;&gt;"",$J59&gt;'設定'!$C$10),"連絡が空いています",""))))</f>
        <v/>
      </c>
    </row>
    <row r="60" ht="30.0" customHeight="1">
      <c r="A60" s="28" t="str">
        <f t="shared" si="1"/>
        <v/>
      </c>
      <c r="B60" s="29"/>
      <c r="C60" s="29"/>
      <c r="D60" s="29"/>
      <c r="E60" s="29"/>
      <c r="F60" s="29"/>
      <c r="G60" s="30"/>
      <c r="H60" s="29"/>
      <c r="I60" s="31" t="str">
        <f>IF($A60="","",IF(MAX(SUMPRODUCT(MAX(('対応履歴'!$B$4:$B$153=$A60)*('対応履歴'!$A$4:$A$153))),SUMPRODUCT(MAX(('美容室サロン'!$B$4:$B$153=$A60)*('美容室サロン'!$A$4:$A$153))),SUMPRODUCT(MAX(('飲食店'!$B$4:$B$153=$A60)*('飲食店'!$A$4:$A$153))),SUMPRODUCT(MAX(('BtoB営業'!$B$4:$B$153=$A60)*('BtoB営業'!$A$4:$A$153))))=0,"",MAX(SUMPRODUCT(MAX(('対応履歴'!$B$4:$B$153=$A60)*('対応履歴'!$A$4:$A$153))),SUMPRODUCT(MAX(('美容室サロン'!$B$4:$B$153=$A60)*('美容室サロン'!$A$4:$A$153))),SUMPRODUCT(MAX(('飲食店'!$B$4:$B$153=$A60)*('飲食店'!$A$4:$A$153))),SUMPRODUCT(MAX(('BtoB営業'!$B$4:$B$153=$A60)*('BtoB営業'!$A$4:$A$153))))))</f>
        <v/>
      </c>
      <c r="J60" s="32" t="str">
        <f t="shared" si="2"/>
        <v/>
      </c>
      <c r="K60" s="33" t="str">
        <f>IF($A60="","",SUMIFS('対応履歴'!$F$4:$F$153,'対応履歴'!$B$4:$B$153,$A60)+SUMIFS('美容室サロン'!$G$4:$G$153,'美容室サロン'!$B$4:$B$153,$A60)+SUMIFS('飲食店'!$H$4:$H$153,'飲食店'!$B$4:$B$153,$A60)+SUMIFS('BtoB営業'!$F$4:$F$153,'BtoB営業'!$B$4:$B$153,$A60))</f>
        <v/>
      </c>
      <c r="L60" s="34" t="str">
        <f>IF($A60="","",COUNTIFS('対応履歴'!$B$4:$B$153,$A60)+COUNTIFS('美容室サロン'!$B$4:$B$153,$A60)+COUNTIFS('飲食店'!$B$4:$B$153,$A60)+COUNTIFS('BtoB営業'!$B$4:$B$153,$A60))</f>
        <v/>
      </c>
      <c r="M60" s="33" t="str">
        <f t="shared" si="3"/>
        <v/>
      </c>
      <c r="N60" s="32" t="str">
        <f>IF($A60="","",IF($K60&gt;='設定'!$C$5,"A",IF($K60&gt;='設定'!$C$6,"B","C")))</f>
        <v/>
      </c>
      <c r="O60" s="30"/>
      <c r="P60" s="32" t="str">
        <f>IF($A60="","",IF(AND($O60&lt;&gt;"",$O60&lt;TODAY()),"期限超過",IF(AND($O60&lt;&gt;"",$O60-TODAY()&lt;='設定'!$C$9),"今週対応",IF(AND($J60&lt;&gt;"",$J60&gt;'設定'!$C$10),"連絡が空いています",""))))</f>
        <v/>
      </c>
    </row>
    <row r="61" ht="30.0" customHeight="1">
      <c r="A61" s="28" t="str">
        <f t="shared" si="1"/>
        <v/>
      </c>
      <c r="B61" s="29"/>
      <c r="C61" s="29"/>
      <c r="D61" s="29"/>
      <c r="E61" s="29"/>
      <c r="F61" s="29"/>
      <c r="G61" s="30"/>
      <c r="H61" s="29"/>
      <c r="I61" s="31" t="str">
        <f>IF($A61="","",IF(MAX(SUMPRODUCT(MAX(('対応履歴'!$B$4:$B$153=$A61)*('対応履歴'!$A$4:$A$153))),SUMPRODUCT(MAX(('美容室サロン'!$B$4:$B$153=$A61)*('美容室サロン'!$A$4:$A$153))),SUMPRODUCT(MAX(('飲食店'!$B$4:$B$153=$A61)*('飲食店'!$A$4:$A$153))),SUMPRODUCT(MAX(('BtoB営業'!$B$4:$B$153=$A61)*('BtoB営業'!$A$4:$A$153))))=0,"",MAX(SUMPRODUCT(MAX(('対応履歴'!$B$4:$B$153=$A61)*('対応履歴'!$A$4:$A$153))),SUMPRODUCT(MAX(('美容室サロン'!$B$4:$B$153=$A61)*('美容室サロン'!$A$4:$A$153))),SUMPRODUCT(MAX(('飲食店'!$B$4:$B$153=$A61)*('飲食店'!$A$4:$A$153))),SUMPRODUCT(MAX(('BtoB営業'!$B$4:$B$153=$A61)*('BtoB営業'!$A$4:$A$153))))))</f>
        <v/>
      </c>
      <c r="J61" s="32" t="str">
        <f t="shared" si="2"/>
        <v/>
      </c>
      <c r="K61" s="33" t="str">
        <f>IF($A61="","",SUMIFS('対応履歴'!$F$4:$F$153,'対応履歴'!$B$4:$B$153,$A61)+SUMIFS('美容室サロン'!$G$4:$G$153,'美容室サロン'!$B$4:$B$153,$A61)+SUMIFS('飲食店'!$H$4:$H$153,'飲食店'!$B$4:$B$153,$A61)+SUMIFS('BtoB営業'!$F$4:$F$153,'BtoB営業'!$B$4:$B$153,$A61))</f>
        <v/>
      </c>
      <c r="L61" s="34" t="str">
        <f>IF($A61="","",COUNTIFS('対応履歴'!$B$4:$B$153,$A61)+COUNTIFS('美容室サロン'!$B$4:$B$153,$A61)+COUNTIFS('飲食店'!$B$4:$B$153,$A61)+COUNTIFS('BtoB営業'!$B$4:$B$153,$A61))</f>
        <v/>
      </c>
      <c r="M61" s="33" t="str">
        <f t="shared" si="3"/>
        <v/>
      </c>
      <c r="N61" s="32" t="str">
        <f>IF($A61="","",IF($K61&gt;='設定'!$C$5,"A",IF($K61&gt;='設定'!$C$6,"B","C")))</f>
        <v/>
      </c>
      <c r="O61" s="30"/>
      <c r="P61" s="32" t="str">
        <f>IF($A61="","",IF(AND($O61&lt;&gt;"",$O61&lt;TODAY()),"期限超過",IF(AND($O61&lt;&gt;"",$O61-TODAY()&lt;='設定'!$C$9),"今週対応",IF(AND($J61&lt;&gt;"",$J61&gt;'設定'!$C$10),"連絡が空いています",""))))</f>
        <v/>
      </c>
    </row>
    <row r="62" ht="30.0" customHeight="1">
      <c r="A62" s="28" t="str">
        <f t="shared" si="1"/>
        <v/>
      </c>
      <c r="B62" s="29"/>
      <c r="C62" s="29"/>
      <c r="D62" s="29"/>
      <c r="E62" s="29"/>
      <c r="F62" s="29"/>
      <c r="G62" s="30"/>
      <c r="H62" s="29"/>
      <c r="I62" s="31" t="str">
        <f>IF($A62="","",IF(MAX(SUMPRODUCT(MAX(('対応履歴'!$B$4:$B$153=$A62)*('対応履歴'!$A$4:$A$153))),SUMPRODUCT(MAX(('美容室サロン'!$B$4:$B$153=$A62)*('美容室サロン'!$A$4:$A$153))),SUMPRODUCT(MAX(('飲食店'!$B$4:$B$153=$A62)*('飲食店'!$A$4:$A$153))),SUMPRODUCT(MAX(('BtoB営業'!$B$4:$B$153=$A62)*('BtoB営業'!$A$4:$A$153))))=0,"",MAX(SUMPRODUCT(MAX(('対応履歴'!$B$4:$B$153=$A62)*('対応履歴'!$A$4:$A$153))),SUMPRODUCT(MAX(('美容室サロン'!$B$4:$B$153=$A62)*('美容室サロン'!$A$4:$A$153))),SUMPRODUCT(MAX(('飲食店'!$B$4:$B$153=$A62)*('飲食店'!$A$4:$A$153))),SUMPRODUCT(MAX(('BtoB営業'!$B$4:$B$153=$A62)*('BtoB営業'!$A$4:$A$153))))))</f>
        <v/>
      </c>
      <c r="J62" s="32" t="str">
        <f t="shared" si="2"/>
        <v/>
      </c>
      <c r="K62" s="33" t="str">
        <f>IF($A62="","",SUMIFS('対応履歴'!$F$4:$F$153,'対応履歴'!$B$4:$B$153,$A62)+SUMIFS('美容室サロン'!$G$4:$G$153,'美容室サロン'!$B$4:$B$153,$A62)+SUMIFS('飲食店'!$H$4:$H$153,'飲食店'!$B$4:$B$153,$A62)+SUMIFS('BtoB営業'!$F$4:$F$153,'BtoB営業'!$B$4:$B$153,$A62))</f>
        <v/>
      </c>
      <c r="L62" s="34" t="str">
        <f>IF($A62="","",COUNTIFS('対応履歴'!$B$4:$B$153,$A62)+COUNTIFS('美容室サロン'!$B$4:$B$153,$A62)+COUNTIFS('飲食店'!$B$4:$B$153,$A62)+COUNTIFS('BtoB営業'!$B$4:$B$153,$A62))</f>
        <v/>
      </c>
      <c r="M62" s="33" t="str">
        <f t="shared" si="3"/>
        <v/>
      </c>
      <c r="N62" s="32" t="str">
        <f>IF($A62="","",IF($K62&gt;='設定'!$C$5,"A",IF($K62&gt;='設定'!$C$6,"B","C")))</f>
        <v/>
      </c>
      <c r="O62" s="30"/>
      <c r="P62" s="32" t="str">
        <f>IF($A62="","",IF(AND($O62&lt;&gt;"",$O62&lt;TODAY()),"期限超過",IF(AND($O62&lt;&gt;"",$O62-TODAY()&lt;='設定'!$C$9),"今週対応",IF(AND($J62&lt;&gt;"",$J62&gt;'設定'!$C$10),"連絡が空いています",""))))</f>
        <v/>
      </c>
    </row>
    <row r="63" ht="30.0" customHeight="1">
      <c r="A63" s="28" t="str">
        <f t="shared" si="1"/>
        <v/>
      </c>
      <c r="B63" s="29"/>
      <c r="C63" s="29"/>
      <c r="D63" s="29"/>
      <c r="E63" s="29"/>
      <c r="F63" s="29"/>
      <c r="G63" s="30"/>
      <c r="H63" s="29"/>
      <c r="I63" s="31" t="str">
        <f>IF($A63="","",IF(MAX(SUMPRODUCT(MAX(('対応履歴'!$B$4:$B$153=$A63)*('対応履歴'!$A$4:$A$153))),SUMPRODUCT(MAX(('美容室サロン'!$B$4:$B$153=$A63)*('美容室サロン'!$A$4:$A$153))),SUMPRODUCT(MAX(('飲食店'!$B$4:$B$153=$A63)*('飲食店'!$A$4:$A$153))),SUMPRODUCT(MAX(('BtoB営業'!$B$4:$B$153=$A63)*('BtoB営業'!$A$4:$A$153))))=0,"",MAX(SUMPRODUCT(MAX(('対応履歴'!$B$4:$B$153=$A63)*('対応履歴'!$A$4:$A$153))),SUMPRODUCT(MAX(('美容室サロン'!$B$4:$B$153=$A63)*('美容室サロン'!$A$4:$A$153))),SUMPRODUCT(MAX(('飲食店'!$B$4:$B$153=$A63)*('飲食店'!$A$4:$A$153))),SUMPRODUCT(MAX(('BtoB営業'!$B$4:$B$153=$A63)*('BtoB営業'!$A$4:$A$153))))))</f>
        <v/>
      </c>
      <c r="J63" s="32" t="str">
        <f t="shared" si="2"/>
        <v/>
      </c>
      <c r="K63" s="33" t="str">
        <f>IF($A63="","",SUMIFS('対応履歴'!$F$4:$F$153,'対応履歴'!$B$4:$B$153,$A63)+SUMIFS('美容室サロン'!$G$4:$G$153,'美容室サロン'!$B$4:$B$153,$A63)+SUMIFS('飲食店'!$H$4:$H$153,'飲食店'!$B$4:$B$153,$A63)+SUMIFS('BtoB営業'!$F$4:$F$153,'BtoB営業'!$B$4:$B$153,$A63))</f>
        <v/>
      </c>
      <c r="L63" s="34" t="str">
        <f>IF($A63="","",COUNTIFS('対応履歴'!$B$4:$B$153,$A63)+COUNTIFS('美容室サロン'!$B$4:$B$153,$A63)+COUNTIFS('飲食店'!$B$4:$B$153,$A63)+COUNTIFS('BtoB営業'!$B$4:$B$153,$A63))</f>
        <v/>
      </c>
      <c r="M63" s="33" t="str">
        <f t="shared" si="3"/>
        <v/>
      </c>
      <c r="N63" s="32" t="str">
        <f>IF($A63="","",IF($K63&gt;='設定'!$C$5,"A",IF($K63&gt;='設定'!$C$6,"B","C")))</f>
        <v/>
      </c>
      <c r="O63" s="30"/>
      <c r="P63" s="32" t="str">
        <f>IF($A63="","",IF(AND($O63&lt;&gt;"",$O63&lt;TODAY()),"期限超過",IF(AND($O63&lt;&gt;"",$O63-TODAY()&lt;='設定'!$C$9),"今週対応",IF(AND($J63&lt;&gt;"",$J63&gt;'設定'!$C$10),"連絡が空いています",""))))</f>
        <v/>
      </c>
    </row>
    <row r="64" ht="30.0" customHeight="1">
      <c r="A64" s="28" t="str">
        <f t="shared" si="1"/>
        <v/>
      </c>
      <c r="B64" s="29"/>
      <c r="C64" s="29"/>
      <c r="D64" s="29"/>
      <c r="E64" s="29"/>
      <c r="F64" s="29"/>
      <c r="G64" s="30"/>
      <c r="H64" s="29"/>
      <c r="I64" s="31" t="str">
        <f>IF($A64="","",IF(MAX(SUMPRODUCT(MAX(('対応履歴'!$B$4:$B$153=$A64)*('対応履歴'!$A$4:$A$153))),SUMPRODUCT(MAX(('美容室サロン'!$B$4:$B$153=$A64)*('美容室サロン'!$A$4:$A$153))),SUMPRODUCT(MAX(('飲食店'!$B$4:$B$153=$A64)*('飲食店'!$A$4:$A$153))),SUMPRODUCT(MAX(('BtoB営業'!$B$4:$B$153=$A64)*('BtoB営業'!$A$4:$A$153))))=0,"",MAX(SUMPRODUCT(MAX(('対応履歴'!$B$4:$B$153=$A64)*('対応履歴'!$A$4:$A$153))),SUMPRODUCT(MAX(('美容室サロン'!$B$4:$B$153=$A64)*('美容室サロン'!$A$4:$A$153))),SUMPRODUCT(MAX(('飲食店'!$B$4:$B$153=$A64)*('飲食店'!$A$4:$A$153))),SUMPRODUCT(MAX(('BtoB営業'!$B$4:$B$153=$A64)*('BtoB営業'!$A$4:$A$153))))))</f>
        <v/>
      </c>
      <c r="J64" s="32" t="str">
        <f t="shared" si="2"/>
        <v/>
      </c>
      <c r="K64" s="33" t="str">
        <f>IF($A64="","",SUMIFS('対応履歴'!$F$4:$F$153,'対応履歴'!$B$4:$B$153,$A64)+SUMIFS('美容室サロン'!$G$4:$G$153,'美容室サロン'!$B$4:$B$153,$A64)+SUMIFS('飲食店'!$H$4:$H$153,'飲食店'!$B$4:$B$153,$A64)+SUMIFS('BtoB営業'!$F$4:$F$153,'BtoB営業'!$B$4:$B$153,$A64))</f>
        <v/>
      </c>
      <c r="L64" s="34" t="str">
        <f>IF($A64="","",COUNTIFS('対応履歴'!$B$4:$B$153,$A64)+COUNTIFS('美容室サロン'!$B$4:$B$153,$A64)+COUNTIFS('飲食店'!$B$4:$B$153,$A64)+COUNTIFS('BtoB営業'!$B$4:$B$153,$A64))</f>
        <v/>
      </c>
      <c r="M64" s="33" t="str">
        <f t="shared" si="3"/>
        <v/>
      </c>
      <c r="N64" s="32" t="str">
        <f>IF($A64="","",IF($K64&gt;='設定'!$C$5,"A",IF($K64&gt;='設定'!$C$6,"B","C")))</f>
        <v/>
      </c>
      <c r="O64" s="30"/>
      <c r="P64" s="32" t="str">
        <f>IF($A64="","",IF(AND($O64&lt;&gt;"",$O64&lt;TODAY()),"期限超過",IF(AND($O64&lt;&gt;"",$O64-TODAY()&lt;='設定'!$C$9),"今週対応",IF(AND($J64&lt;&gt;"",$J64&gt;'設定'!$C$10),"連絡が空いています",""))))</f>
        <v/>
      </c>
    </row>
    <row r="65" ht="30.0" customHeight="1">
      <c r="A65" s="28" t="str">
        <f t="shared" si="1"/>
        <v/>
      </c>
      <c r="B65" s="29"/>
      <c r="C65" s="29"/>
      <c r="D65" s="29"/>
      <c r="E65" s="29"/>
      <c r="F65" s="29"/>
      <c r="G65" s="30"/>
      <c r="H65" s="29"/>
      <c r="I65" s="31" t="str">
        <f>IF($A65="","",IF(MAX(SUMPRODUCT(MAX(('対応履歴'!$B$4:$B$153=$A65)*('対応履歴'!$A$4:$A$153))),SUMPRODUCT(MAX(('美容室サロン'!$B$4:$B$153=$A65)*('美容室サロン'!$A$4:$A$153))),SUMPRODUCT(MAX(('飲食店'!$B$4:$B$153=$A65)*('飲食店'!$A$4:$A$153))),SUMPRODUCT(MAX(('BtoB営業'!$B$4:$B$153=$A65)*('BtoB営業'!$A$4:$A$153))))=0,"",MAX(SUMPRODUCT(MAX(('対応履歴'!$B$4:$B$153=$A65)*('対応履歴'!$A$4:$A$153))),SUMPRODUCT(MAX(('美容室サロン'!$B$4:$B$153=$A65)*('美容室サロン'!$A$4:$A$153))),SUMPRODUCT(MAX(('飲食店'!$B$4:$B$153=$A65)*('飲食店'!$A$4:$A$153))),SUMPRODUCT(MAX(('BtoB営業'!$B$4:$B$153=$A65)*('BtoB営業'!$A$4:$A$153))))))</f>
        <v/>
      </c>
      <c r="J65" s="32" t="str">
        <f t="shared" si="2"/>
        <v/>
      </c>
      <c r="K65" s="33" t="str">
        <f>IF($A65="","",SUMIFS('対応履歴'!$F$4:$F$153,'対応履歴'!$B$4:$B$153,$A65)+SUMIFS('美容室サロン'!$G$4:$G$153,'美容室サロン'!$B$4:$B$153,$A65)+SUMIFS('飲食店'!$H$4:$H$153,'飲食店'!$B$4:$B$153,$A65)+SUMIFS('BtoB営業'!$F$4:$F$153,'BtoB営業'!$B$4:$B$153,$A65))</f>
        <v/>
      </c>
      <c r="L65" s="34" t="str">
        <f>IF($A65="","",COUNTIFS('対応履歴'!$B$4:$B$153,$A65)+COUNTIFS('美容室サロン'!$B$4:$B$153,$A65)+COUNTIFS('飲食店'!$B$4:$B$153,$A65)+COUNTIFS('BtoB営業'!$B$4:$B$153,$A65))</f>
        <v/>
      </c>
      <c r="M65" s="33" t="str">
        <f t="shared" si="3"/>
        <v/>
      </c>
      <c r="N65" s="32" t="str">
        <f>IF($A65="","",IF($K65&gt;='設定'!$C$5,"A",IF($K65&gt;='設定'!$C$6,"B","C")))</f>
        <v/>
      </c>
      <c r="O65" s="30"/>
      <c r="P65" s="32" t="str">
        <f>IF($A65="","",IF(AND($O65&lt;&gt;"",$O65&lt;TODAY()),"期限超過",IF(AND($O65&lt;&gt;"",$O65-TODAY()&lt;='設定'!$C$9),"今週対応",IF(AND($J65&lt;&gt;"",$J65&gt;'設定'!$C$10),"連絡が空いています",""))))</f>
        <v/>
      </c>
    </row>
    <row r="66" ht="30.0" customHeight="1">
      <c r="A66" s="28" t="str">
        <f t="shared" si="1"/>
        <v/>
      </c>
      <c r="B66" s="29"/>
      <c r="C66" s="29"/>
      <c r="D66" s="29"/>
      <c r="E66" s="29"/>
      <c r="F66" s="29"/>
      <c r="G66" s="30"/>
      <c r="H66" s="29"/>
      <c r="I66" s="31" t="str">
        <f>IF($A66="","",IF(MAX(SUMPRODUCT(MAX(('対応履歴'!$B$4:$B$153=$A66)*('対応履歴'!$A$4:$A$153))),SUMPRODUCT(MAX(('美容室サロン'!$B$4:$B$153=$A66)*('美容室サロン'!$A$4:$A$153))),SUMPRODUCT(MAX(('飲食店'!$B$4:$B$153=$A66)*('飲食店'!$A$4:$A$153))),SUMPRODUCT(MAX(('BtoB営業'!$B$4:$B$153=$A66)*('BtoB営業'!$A$4:$A$153))))=0,"",MAX(SUMPRODUCT(MAX(('対応履歴'!$B$4:$B$153=$A66)*('対応履歴'!$A$4:$A$153))),SUMPRODUCT(MAX(('美容室サロン'!$B$4:$B$153=$A66)*('美容室サロン'!$A$4:$A$153))),SUMPRODUCT(MAX(('飲食店'!$B$4:$B$153=$A66)*('飲食店'!$A$4:$A$153))),SUMPRODUCT(MAX(('BtoB営業'!$B$4:$B$153=$A66)*('BtoB営業'!$A$4:$A$153))))))</f>
        <v/>
      </c>
      <c r="J66" s="32" t="str">
        <f t="shared" si="2"/>
        <v/>
      </c>
      <c r="K66" s="33" t="str">
        <f>IF($A66="","",SUMIFS('対応履歴'!$F$4:$F$153,'対応履歴'!$B$4:$B$153,$A66)+SUMIFS('美容室サロン'!$G$4:$G$153,'美容室サロン'!$B$4:$B$153,$A66)+SUMIFS('飲食店'!$H$4:$H$153,'飲食店'!$B$4:$B$153,$A66)+SUMIFS('BtoB営業'!$F$4:$F$153,'BtoB営業'!$B$4:$B$153,$A66))</f>
        <v/>
      </c>
      <c r="L66" s="34" t="str">
        <f>IF($A66="","",COUNTIFS('対応履歴'!$B$4:$B$153,$A66)+COUNTIFS('美容室サロン'!$B$4:$B$153,$A66)+COUNTIFS('飲食店'!$B$4:$B$153,$A66)+COUNTIFS('BtoB営業'!$B$4:$B$153,$A66))</f>
        <v/>
      </c>
      <c r="M66" s="33" t="str">
        <f t="shared" si="3"/>
        <v/>
      </c>
      <c r="N66" s="32" t="str">
        <f>IF($A66="","",IF($K66&gt;='設定'!$C$5,"A",IF($K66&gt;='設定'!$C$6,"B","C")))</f>
        <v/>
      </c>
      <c r="O66" s="30"/>
      <c r="P66" s="32" t="str">
        <f>IF($A66="","",IF(AND($O66&lt;&gt;"",$O66&lt;TODAY()),"期限超過",IF(AND($O66&lt;&gt;"",$O66-TODAY()&lt;='設定'!$C$9),"今週対応",IF(AND($J66&lt;&gt;"",$J66&gt;'設定'!$C$10),"連絡が空いています",""))))</f>
        <v/>
      </c>
    </row>
    <row r="67" ht="30.0" customHeight="1">
      <c r="A67" s="28" t="str">
        <f t="shared" si="1"/>
        <v/>
      </c>
      <c r="B67" s="29"/>
      <c r="C67" s="29"/>
      <c r="D67" s="29"/>
      <c r="E67" s="29"/>
      <c r="F67" s="29"/>
      <c r="G67" s="30"/>
      <c r="H67" s="29"/>
      <c r="I67" s="31" t="str">
        <f>IF($A67="","",IF(MAX(SUMPRODUCT(MAX(('対応履歴'!$B$4:$B$153=$A67)*('対応履歴'!$A$4:$A$153))),SUMPRODUCT(MAX(('美容室サロン'!$B$4:$B$153=$A67)*('美容室サロン'!$A$4:$A$153))),SUMPRODUCT(MAX(('飲食店'!$B$4:$B$153=$A67)*('飲食店'!$A$4:$A$153))),SUMPRODUCT(MAX(('BtoB営業'!$B$4:$B$153=$A67)*('BtoB営業'!$A$4:$A$153))))=0,"",MAX(SUMPRODUCT(MAX(('対応履歴'!$B$4:$B$153=$A67)*('対応履歴'!$A$4:$A$153))),SUMPRODUCT(MAX(('美容室サロン'!$B$4:$B$153=$A67)*('美容室サロン'!$A$4:$A$153))),SUMPRODUCT(MAX(('飲食店'!$B$4:$B$153=$A67)*('飲食店'!$A$4:$A$153))),SUMPRODUCT(MAX(('BtoB営業'!$B$4:$B$153=$A67)*('BtoB営業'!$A$4:$A$153))))))</f>
        <v/>
      </c>
      <c r="J67" s="32" t="str">
        <f t="shared" si="2"/>
        <v/>
      </c>
      <c r="K67" s="33" t="str">
        <f>IF($A67="","",SUMIFS('対応履歴'!$F$4:$F$153,'対応履歴'!$B$4:$B$153,$A67)+SUMIFS('美容室サロン'!$G$4:$G$153,'美容室サロン'!$B$4:$B$153,$A67)+SUMIFS('飲食店'!$H$4:$H$153,'飲食店'!$B$4:$B$153,$A67)+SUMIFS('BtoB営業'!$F$4:$F$153,'BtoB営業'!$B$4:$B$153,$A67))</f>
        <v/>
      </c>
      <c r="L67" s="34" t="str">
        <f>IF($A67="","",COUNTIFS('対応履歴'!$B$4:$B$153,$A67)+COUNTIFS('美容室サロン'!$B$4:$B$153,$A67)+COUNTIFS('飲食店'!$B$4:$B$153,$A67)+COUNTIFS('BtoB営業'!$B$4:$B$153,$A67))</f>
        <v/>
      </c>
      <c r="M67" s="33" t="str">
        <f t="shared" si="3"/>
        <v/>
      </c>
      <c r="N67" s="32" t="str">
        <f>IF($A67="","",IF($K67&gt;='設定'!$C$5,"A",IF($K67&gt;='設定'!$C$6,"B","C")))</f>
        <v/>
      </c>
      <c r="O67" s="30"/>
      <c r="P67" s="32" t="str">
        <f>IF($A67="","",IF(AND($O67&lt;&gt;"",$O67&lt;TODAY()),"期限超過",IF(AND($O67&lt;&gt;"",$O67-TODAY()&lt;='設定'!$C$9),"今週対応",IF(AND($J67&lt;&gt;"",$J67&gt;'設定'!$C$10),"連絡が空いています",""))))</f>
        <v/>
      </c>
    </row>
    <row r="68" ht="30.0" customHeight="1">
      <c r="A68" s="28" t="str">
        <f t="shared" si="1"/>
        <v/>
      </c>
      <c r="B68" s="29"/>
      <c r="C68" s="29"/>
      <c r="D68" s="29"/>
      <c r="E68" s="29"/>
      <c r="F68" s="29"/>
      <c r="G68" s="30"/>
      <c r="H68" s="29"/>
      <c r="I68" s="31" t="str">
        <f>IF($A68="","",IF(MAX(SUMPRODUCT(MAX(('対応履歴'!$B$4:$B$153=$A68)*('対応履歴'!$A$4:$A$153))),SUMPRODUCT(MAX(('美容室サロン'!$B$4:$B$153=$A68)*('美容室サロン'!$A$4:$A$153))),SUMPRODUCT(MAX(('飲食店'!$B$4:$B$153=$A68)*('飲食店'!$A$4:$A$153))),SUMPRODUCT(MAX(('BtoB営業'!$B$4:$B$153=$A68)*('BtoB営業'!$A$4:$A$153))))=0,"",MAX(SUMPRODUCT(MAX(('対応履歴'!$B$4:$B$153=$A68)*('対応履歴'!$A$4:$A$153))),SUMPRODUCT(MAX(('美容室サロン'!$B$4:$B$153=$A68)*('美容室サロン'!$A$4:$A$153))),SUMPRODUCT(MAX(('飲食店'!$B$4:$B$153=$A68)*('飲食店'!$A$4:$A$153))),SUMPRODUCT(MAX(('BtoB営業'!$B$4:$B$153=$A68)*('BtoB営業'!$A$4:$A$153))))))</f>
        <v/>
      </c>
      <c r="J68" s="32" t="str">
        <f t="shared" si="2"/>
        <v/>
      </c>
      <c r="K68" s="33" t="str">
        <f>IF($A68="","",SUMIFS('対応履歴'!$F$4:$F$153,'対応履歴'!$B$4:$B$153,$A68)+SUMIFS('美容室サロン'!$G$4:$G$153,'美容室サロン'!$B$4:$B$153,$A68)+SUMIFS('飲食店'!$H$4:$H$153,'飲食店'!$B$4:$B$153,$A68)+SUMIFS('BtoB営業'!$F$4:$F$153,'BtoB営業'!$B$4:$B$153,$A68))</f>
        <v/>
      </c>
      <c r="L68" s="34" t="str">
        <f>IF($A68="","",COUNTIFS('対応履歴'!$B$4:$B$153,$A68)+COUNTIFS('美容室サロン'!$B$4:$B$153,$A68)+COUNTIFS('飲食店'!$B$4:$B$153,$A68)+COUNTIFS('BtoB営業'!$B$4:$B$153,$A68))</f>
        <v/>
      </c>
      <c r="M68" s="33" t="str">
        <f t="shared" si="3"/>
        <v/>
      </c>
      <c r="N68" s="32" t="str">
        <f>IF($A68="","",IF($K68&gt;='設定'!$C$5,"A",IF($K68&gt;='設定'!$C$6,"B","C")))</f>
        <v/>
      </c>
      <c r="O68" s="30"/>
      <c r="P68" s="32" t="str">
        <f>IF($A68="","",IF(AND($O68&lt;&gt;"",$O68&lt;TODAY()),"期限超過",IF(AND($O68&lt;&gt;"",$O68-TODAY()&lt;='設定'!$C$9),"今週対応",IF(AND($J68&lt;&gt;"",$J68&gt;'設定'!$C$10),"連絡が空いています",""))))</f>
        <v/>
      </c>
    </row>
    <row r="69" ht="30.0" customHeight="1">
      <c r="A69" s="28" t="str">
        <f t="shared" si="1"/>
        <v/>
      </c>
      <c r="B69" s="29"/>
      <c r="C69" s="29"/>
      <c r="D69" s="29"/>
      <c r="E69" s="29"/>
      <c r="F69" s="29"/>
      <c r="G69" s="30"/>
      <c r="H69" s="29"/>
      <c r="I69" s="31" t="str">
        <f>IF($A69="","",IF(MAX(SUMPRODUCT(MAX(('対応履歴'!$B$4:$B$153=$A69)*('対応履歴'!$A$4:$A$153))),SUMPRODUCT(MAX(('美容室サロン'!$B$4:$B$153=$A69)*('美容室サロン'!$A$4:$A$153))),SUMPRODUCT(MAX(('飲食店'!$B$4:$B$153=$A69)*('飲食店'!$A$4:$A$153))),SUMPRODUCT(MAX(('BtoB営業'!$B$4:$B$153=$A69)*('BtoB営業'!$A$4:$A$153))))=0,"",MAX(SUMPRODUCT(MAX(('対応履歴'!$B$4:$B$153=$A69)*('対応履歴'!$A$4:$A$153))),SUMPRODUCT(MAX(('美容室サロン'!$B$4:$B$153=$A69)*('美容室サロン'!$A$4:$A$153))),SUMPRODUCT(MAX(('飲食店'!$B$4:$B$153=$A69)*('飲食店'!$A$4:$A$153))),SUMPRODUCT(MAX(('BtoB営業'!$B$4:$B$153=$A69)*('BtoB営業'!$A$4:$A$153))))))</f>
        <v/>
      </c>
      <c r="J69" s="32" t="str">
        <f t="shared" si="2"/>
        <v/>
      </c>
      <c r="K69" s="33" t="str">
        <f>IF($A69="","",SUMIFS('対応履歴'!$F$4:$F$153,'対応履歴'!$B$4:$B$153,$A69)+SUMIFS('美容室サロン'!$G$4:$G$153,'美容室サロン'!$B$4:$B$153,$A69)+SUMIFS('飲食店'!$H$4:$H$153,'飲食店'!$B$4:$B$153,$A69)+SUMIFS('BtoB営業'!$F$4:$F$153,'BtoB営業'!$B$4:$B$153,$A69))</f>
        <v/>
      </c>
      <c r="L69" s="34" t="str">
        <f>IF($A69="","",COUNTIFS('対応履歴'!$B$4:$B$153,$A69)+COUNTIFS('美容室サロン'!$B$4:$B$153,$A69)+COUNTIFS('飲食店'!$B$4:$B$153,$A69)+COUNTIFS('BtoB営業'!$B$4:$B$153,$A69))</f>
        <v/>
      </c>
      <c r="M69" s="33" t="str">
        <f t="shared" si="3"/>
        <v/>
      </c>
      <c r="N69" s="32" t="str">
        <f>IF($A69="","",IF($K69&gt;='設定'!$C$5,"A",IF($K69&gt;='設定'!$C$6,"B","C")))</f>
        <v/>
      </c>
      <c r="O69" s="30"/>
      <c r="P69" s="32" t="str">
        <f>IF($A69="","",IF(AND($O69&lt;&gt;"",$O69&lt;TODAY()),"期限超過",IF(AND($O69&lt;&gt;"",$O69-TODAY()&lt;='設定'!$C$9),"今週対応",IF(AND($J69&lt;&gt;"",$J69&gt;'設定'!$C$10),"連絡が空いています",""))))</f>
        <v/>
      </c>
    </row>
    <row r="70" ht="30.0" customHeight="1">
      <c r="A70" s="28" t="str">
        <f t="shared" si="1"/>
        <v/>
      </c>
      <c r="B70" s="29"/>
      <c r="C70" s="29"/>
      <c r="D70" s="29"/>
      <c r="E70" s="29"/>
      <c r="F70" s="29"/>
      <c r="G70" s="30"/>
      <c r="H70" s="29"/>
      <c r="I70" s="31" t="str">
        <f>IF($A70="","",IF(MAX(SUMPRODUCT(MAX(('対応履歴'!$B$4:$B$153=$A70)*('対応履歴'!$A$4:$A$153))),SUMPRODUCT(MAX(('美容室サロン'!$B$4:$B$153=$A70)*('美容室サロン'!$A$4:$A$153))),SUMPRODUCT(MAX(('飲食店'!$B$4:$B$153=$A70)*('飲食店'!$A$4:$A$153))),SUMPRODUCT(MAX(('BtoB営業'!$B$4:$B$153=$A70)*('BtoB営業'!$A$4:$A$153))))=0,"",MAX(SUMPRODUCT(MAX(('対応履歴'!$B$4:$B$153=$A70)*('対応履歴'!$A$4:$A$153))),SUMPRODUCT(MAX(('美容室サロン'!$B$4:$B$153=$A70)*('美容室サロン'!$A$4:$A$153))),SUMPRODUCT(MAX(('飲食店'!$B$4:$B$153=$A70)*('飲食店'!$A$4:$A$153))),SUMPRODUCT(MAX(('BtoB営業'!$B$4:$B$153=$A70)*('BtoB営業'!$A$4:$A$153))))))</f>
        <v/>
      </c>
      <c r="J70" s="32" t="str">
        <f t="shared" si="2"/>
        <v/>
      </c>
      <c r="K70" s="33" t="str">
        <f>IF($A70="","",SUMIFS('対応履歴'!$F$4:$F$153,'対応履歴'!$B$4:$B$153,$A70)+SUMIFS('美容室サロン'!$G$4:$G$153,'美容室サロン'!$B$4:$B$153,$A70)+SUMIFS('飲食店'!$H$4:$H$153,'飲食店'!$B$4:$B$153,$A70)+SUMIFS('BtoB営業'!$F$4:$F$153,'BtoB営業'!$B$4:$B$153,$A70))</f>
        <v/>
      </c>
      <c r="L70" s="34" t="str">
        <f>IF($A70="","",COUNTIFS('対応履歴'!$B$4:$B$153,$A70)+COUNTIFS('美容室サロン'!$B$4:$B$153,$A70)+COUNTIFS('飲食店'!$B$4:$B$153,$A70)+COUNTIFS('BtoB営業'!$B$4:$B$153,$A70))</f>
        <v/>
      </c>
      <c r="M70" s="33" t="str">
        <f t="shared" si="3"/>
        <v/>
      </c>
      <c r="N70" s="32" t="str">
        <f>IF($A70="","",IF($K70&gt;='設定'!$C$5,"A",IF($K70&gt;='設定'!$C$6,"B","C")))</f>
        <v/>
      </c>
      <c r="O70" s="30"/>
      <c r="P70" s="32" t="str">
        <f>IF($A70="","",IF(AND($O70&lt;&gt;"",$O70&lt;TODAY()),"期限超過",IF(AND($O70&lt;&gt;"",$O70-TODAY()&lt;='設定'!$C$9),"今週対応",IF(AND($J70&lt;&gt;"",$J70&gt;'設定'!$C$10),"連絡が空いています",""))))</f>
        <v/>
      </c>
    </row>
    <row r="71" ht="30.0" customHeight="1">
      <c r="A71" s="28" t="str">
        <f t="shared" si="1"/>
        <v/>
      </c>
      <c r="B71" s="29"/>
      <c r="C71" s="29"/>
      <c r="D71" s="29"/>
      <c r="E71" s="29"/>
      <c r="F71" s="29"/>
      <c r="G71" s="30"/>
      <c r="H71" s="29"/>
      <c r="I71" s="31" t="str">
        <f>IF($A71="","",IF(MAX(SUMPRODUCT(MAX(('対応履歴'!$B$4:$B$153=$A71)*('対応履歴'!$A$4:$A$153))),SUMPRODUCT(MAX(('美容室サロン'!$B$4:$B$153=$A71)*('美容室サロン'!$A$4:$A$153))),SUMPRODUCT(MAX(('飲食店'!$B$4:$B$153=$A71)*('飲食店'!$A$4:$A$153))),SUMPRODUCT(MAX(('BtoB営業'!$B$4:$B$153=$A71)*('BtoB営業'!$A$4:$A$153))))=0,"",MAX(SUMPRODUCT(MAX(('対応履歴'!$B$4:$B$153=$A71)*('対応履歴'!$A$4:$A$153))),SUMPRODUCT(MAX(('美容室サロン'!$B$4:$B$153=$A71)*('美容室サロン'!$A$4:$A$153))),SUMPRODUCT(MAX(('飲食店'!$B$4:$B$153=$A71)*('飲食店'!$A$4:$A$153))),SUMPRODUCT(MAX(('BtoB営業'!$B$4:$B$153=$A71)*('BtoB営業'!$A$4:$A$153))))))</f>
        <v/>
      </c>
      <c r="J71" s="32" t="str">
        <f t="shared" si="2"/>
        <v/>
      </c>
      <c r="K71" s="33" t="str">
        <f>IF($A71="","",SUMIFS('対応履歴'!$F$4:$F$153,'対応履歴'!$B$4:$B$153,$A71)+SUMIFS('美容室サロン'!$G$4:$G$153,'美容室サロン'!$B$4:$B$153,$A71)+SUMIFS('飲食店'!$H$4:$H$153,'飲食店'!$B$4:$B$153,$A71)+SUMIFS('BtoB営業'!$F$4:$F$153,'BtoB営業'!$B$4:$B$153,$A71))</f>
        <v/>
      </c>
      <c r="L71" s="34" t="str">
        <f>IF($A71="","",COUNTIFS('対応履歴'!$B$4:$B$153,$A71)+COUNTIFS('美容室サロン'!$B$4:$B$153,$A71)+COUNTIFS('飲食店'!$B$4:$B$153,$A71)+COUNTIFS('BtoB営業'!$B$4:$B$153,$A71))</f>
        <v/>
      </c>
      <c r="M71" s="33" t="str">
        <f t="shared" si="3"/>
        <v/>
      </c>
      <c r="N71" s="32" t="str">
        <f>IF($A71="","",IF($K71&gt;='設定'!$C$5,"A",IF($K71&gt;='設定'!$C$6,"B","C")))</f>
        <v/>
      </c>
      <c r="O71" s="30"/>
      <c r="P71" s="32" t="str">
        <f>IF($A71="","",IF(AND($O71&lt;&gt;"",$O71&lt;TODAY()),"期限超過",IF(AND($O71&lt;&gt;"",$O71-TODAY()&lt;='設定'!$C$9),"今週対応",IF(AND($J71&lt;&gt;"",$J71&gt;'設定'!$C$10),"連絡が空いています",""))))</f>
        <v/>
      </c>
    </row>
    <row r="72" ht="30.0" customHeight="1">
      <c r="A72" s="28" t="str">
        <f t="shared" si="1"/>
        <v/>
      </c>
      <c r="B72" s="29"/>
      <c r="C72" s="29"/>
      <c r="D72" s="29"/>
      <c r="E72" s="29"/>
      <c r="F72" s="29"/>
      <c r="G72" s="30"/>
      <c r="H72" s="29"/>
      <c r="I72" s="31" t="str">
        <f>IF($A72="","",IF(MAX(SUMPRODUCT(MAX(('対応履歴'!$B$4:$B$153=$A72)*('対応履歴'!$A$4:$A$153))),SUMPRODUCT(MAX(('美容室サロン'!$B$4:$B$153=$A72)*('美容室サロン'!$A$4:$A$153))),SUMPRODUCT(MAX(('飲食店'!$B$4:$B$153=$A72)*('飲食店'!$A$4:$A$153))),SUMPRODUCT(MAX(('BtoB営業'!$B$4:$B$153=$A72)*('BtoB営業'!$A$4:$A$153))))=0,"",MAX(SUMPRODUCT(MAX(('対応履歴'!$B$4:$B$153=$A72)*('対応履歴'!$A$4:$A$153))),SUMPRODUCT(MAX(('美容室サロン'!$B$4:$B$153=$A72)*('美容室サロン'!$A$4:$A$153))),SUMPRODUCT(MAX(('飲食店'!$B$4:$B$153=$A72)*('飲食店'!$A$4:$A$153))),SUMPRODUCT(MAX(('BtoB営業'!$B$4:$B$153=$A72)*('BtoB営業'!$A$4:$A$153))))))</f>
        <v/>
      </c>
      <c r="J72" s="32" t="str">
        <f t="shared" si="2"/>
        <v/>
      </c>
      <c r="K72" s="33" t="str">
        <f>IF($A72="","",SUMIFS('対応履歴'!$F$4:$F$153,'対応履歴'!$B$4:$B$153,$A72)+SUMIFS('美容室サロン'!$G$4:$G$153,'美容室サロン'!$B$4:$B$153,$A72)+SUMIFS('飲食店'!$H$4:$H$153,'飲食店'!$B$4:$B$153,$A72)+SUMIFS('BtoB営業'!$F$4:$F$153,'BtoB営業'!$B$4:$B$153,$A72))</f>
        <v/>
      </c>
      <c r="L72" s="34" t="str">
        <f>IF($A72="","",COUNTIFS('対応履歴'!$B$4:$B$153,$A72)+COUNTIFS('美容室サロン'!$B$4:$B$153,$A72)+COUNTIFS('飲食店'!$B$4:$B$153,$A72)+COUNTIFS('BtoB営業'!$B$4:$B$153,$A72))</f>
        <v/>
      </c>
      <c r="M72" s="33" t="str">
        <f t="shared" si="3"/>
        <v/>
      </c>
      <c r="N72" s="32" t="str">
        <f>IF($A72="","",IF($K72&gt;='設定'!$C$5,"A",IF($K72&gt;='設定'!$C$6,"B","C")))</f>
        <v/>
      </c>
      <c r="O72" s="30"/>
      <c r="P72" s="32" t="str">
        <f>IF($A72="","",IF(AND($O72&lt;&gt;"",$O72&lt;TODAY()),"期限超過",IF(AND($O72&lt;&gt;"",$O72-TODAY()&lt;='設定'!$C$9),"今週対応",IF(AND($J72&lt;&gt;"",$J72&gt;'設定'!$C$10),"連絡が空いています",""))))</f>
        <v/>
      </c>
    </row>
    <row r="73" ht="30.0" customHeight="1">
      <c r="A73" s="28" t="str">
        <f t="shared" si="1"/>
        <v/>
      </c>
      <c r="B73" s="29"/>
      <c r="C73" s="29"/>
      <c r="D73" s="29"/>
      <c r="E73" s="29"/>
      <c r="F73" s="29"/>
      <c r="G73" s="30"/>
      <c r="H73" s="29"/>
      <c r="I73" s="31" t="str">
        <f>IF($A73="","",IF(MAX(SUMPRODUCT(MAX(('対応履歴'!$B$4:$B$153=$A73)*('対応履歴'!$A$4:$A$153))),SUMPRODUCT(MAX(('美容室サロン'!$B$4:$B$153=$A73)*('美容室サロン'!$A$4:$A$153))),SUMPRODUCT(MAX(('飲食店'!$B$4:$B$153=$A73)*('飲食店'!$A$4:$A$153))),SUMPRODUCT(MAX(('BtoB営業'!$B$4:$B$153=$A73)*('BtoB営業'!$A$4:$A$153))))=0,"",MAX(SUMPRODUCT(MAX(('対応履歴'!$B$4:$B$153=$A73)*('対応履歴'!$A$4:$A$153))),SUMPRODUCT(MAX(('美容室サロン'!$B$4:$B$153=$A73)*('美容室サロン'!$A$4:$A$153))),SUMPRODUCT(MAX(('飲食店'!$B$4:$B$153=$A73)*('飲食店'!$A$4:$A$153))),SUMPRODUCT(MAX(('BtoB営業'!$B$4:$B$153=$A73)*('BtoB営業'!$A$4:$A$153))))))</f>
        <v/>
      </c>
      <c r="J73" s="32" t="str">
        <f t="shared" si="2"/>
        <v/>
      </c>
      <c r="K73" s="33" t="str">
        <f>IF($A73="","",SUMIFS('対応履歴'!$F$4:$F$153,'対応履歴'!$B$4:$B$153,$A73)+SUMIFS('美容室サロン'!$G$4:$G$153,'美容室サロン'!$B$4:$B$153,$A73)+SUMIFS('飲食店'!$H$4:$H$153,'飲食店'!$B$4:$B$153,$A73)+SUMIFS('BtoB営業'!$F$4:$F$153,'BtoB営業'!$B$4:$B$153,$A73))</f>
        <v/>
      </c>
      <c r="L73" s="34" t="str">
        <f>IF($A73="","",COUNTIFS('対応履歴'!$B$4:$B$153,$A73)+COUNTIFS('美容室サロン'!$B$4:$B$153,$A73)+COUNTIFS('飲食店'!$B$4:$B$153,$A73)+COUNTIFS('BtoB営業'!$B$4:$B$153,$A73))</f>
        <v/>
      </c>
      <c r="M73" s="33" t="str">
        <f t="shared" si="3"/>
        <v/>
      </c>
      <c r="N73" s="32" t="str">
        <f>IF($A73="","",IF($K73&gt;='設定'!$C$5,"A",IF($K73&gt;='設定'!$C$6,"B","C")))</f>
        <v/>
      </c>
      <c r="O73" s="30"/>
      <c r="P73" s="32" t="str">
        <f>IF($A73="","",IF(AND($O73&lt;&gt;"",$O73&lt;TODAY()),"期限超過",IF(AND($O73&lt;&gt;"",$O73-TODAY()&lt;='設定'!$C$9),"今週対応",IF(AND($J73&lt;&gt;"",$J73&gt;'設定'!$C$10),"連絡が空いています",""))))</f>
        <v/>
      </c>
    </row>
    <row r="74" ht="30.0" customHeight="1">
      <c r="A74" s="28" t="str">
        <f t="shared" si="1"/>
        <v/>
      </c>
      <c r="B74" s="29"/>
      <c r="C74" s="29"/>
      <c r="D74" s="29"/>
      <c r="E74" s="29"/>
      <c r="F74" s="29"/>
      <c r="G74" s="30"/>
      <c r="H74" s="29"/>
      <c r="I74" s="31" t="str">
        <f>IF($A74="","",IF(MAX(SUMPRODUCT(MAX(('対応履歴'!$B$4:$B$153=$A74)*('対応履歴'!$A$4:$A$153))),SUMPRODUCT(MAX(('美容室サロン'!$B$4:$B$153=$A74)*('美容室サロン'!$A$4:$A$153))),SUMPRODUCT(MAX(('飲食店'!$B$4:$B$153=$A74)*('飲食店'!$A$4:$A$153))),SUMPRODUCT(MAX(('BtoB営業'!$B$4:$B$153=$A74)*('BtoB営業'!$A$4:$A$153))))=0,"",MAX(SUMPRODUCT(MAX(('対応履歴'!$B$4:$B$153=$A74)*('対応履歴'!$A$4:$A$153))),SUMPRODUCT(MAX(('美容室サロン'!$B$4:$B$153=$A74)*('美容室サロン'!$A$4:$A$153))),SUMPRODUCT(MAX(('飲食店'!$B$4:$B$153=$A74)*('飲食店'!$A$4:$A$153))),SUMPRODUCT(MAX(('BtoB営業'!$B$4:$B$153=$A74)*('BtoB営業'!$A$4:$A$153))))))</f>
        <v/>
      </c>
      <c r="J74" s="32" t="str">
        <f t="shared" si="2"/>
        <v/>
      </c>
      <c r="K74" s="33" t="str">
        <f>IF($A74="","",SUMIFS('対応履歴'!$F$4:$F$153,'対応履歴'!$B$4:$B$153,$A74)+SUMIFS('美容室サロン'!$G$4:$G$153,'美容室サロン'!$B$4:$B$153,$A74)+SUMIFS('飲食店'!$H$4:$H$153,'飲食店'!$B$4:$B$153,$A74)+SUMIFS('BtoB営業'!$F$4:$F$153,'BtoB営業'!$B$4:$B$153,$A74))</f>
        <v/>
      </c>
      <c r="L74" s="34" t="str">
        <f>IF($A74="","",COUNTIFS('対応履歴'!$B$4:$B$153,$A74)+COUNTIFS('美容室サロン'!$B$4:$B$153,$A74)+COUNTIFS('飲食店'!$B$4:$B$153,$A74)+COUNTIFS('BtoB営業'!$B$4:$B$153,$A74))</f>
        <v/>
      </c>
      <c r="M74" s="33" t="str">
        <f t="shared" si="3"/>
        <v/>
      </c>
      <c r="N74" s="32" t="str">
        <f>IF($A74="","",IF($K74&gt;='設定'!$C$5,"A",IF($K74&gt;='設定'!$C$6,"B","C")))</f>
        <v/>
      </c>
      <c r="O74" s="30"/>
      <c r="P74" s="32" t="str">
        <f>IF($A74="","",IF(AND($O74&lt;&gt;"",$O74&lt;TODAY()),"期限超過",IF(AND($O74&lt;&gt;"",$O74-TODAY()&lt;='設定'!$C$9),"今週対応",IF(AND($J74&lt;&gt;"",$J74&gt;'設定'!$C$10),"連絡が空いています",""))))</f>
        <v/>
      </c>
    </row>
    <row r="75" ht="30.0" customHeight="1">
      <c r="A75" s="28" t="str">
        <f t="shared" si="1"/>
        <v/>
      </c>
      <c r="B75" s="29"/>
      <c r="C75" s="29"/>
      <c r="D75" s="29"/>
      <c r="E75" s="29"/>
      <c r="F75" s="29"/>
      <c r="G75" s="30"/>
      <c r="H75" s="29"/>
      <c r="I75" s="31" t="str">
        <f>IF($A75="","",IF(MAX(SUMPRODUCT(MAX(('対応履歴'!$B$4:$B$153=$A75)*('対応履歴'!$A$4:$A$153))),SUMPRODUCT(MAX(('美容室サロン'!$B$4:$B$153=$A75)*('美容室サロン'!$A$4:$A$153))),SUMPRODUCT(MAX(('飲食店'!$B$4:$B$153=$A75)*('飲食店'!$A$4:$A$153))),SUMPRODUCT(MAX(('BtoB営業'!$B$4:$B$153=$A75)*('BtoB営業'!$A$4:$A$153))))=0,"",MAX(SUMPRODUCT(MAX(('対応履歴'!$B$4:$B$153=$A75)*('対応履歴'!$A$4:$A$153))),SUMPRODUCT(MAX(('美容室サロン'!$B$4:$B$153=$A75)*('美容室サロン'!$A$4:$A$153))),SUMPRODUCT(MAX(('飲食店'!$B$4:$B$153=$A75)*('飲食店'!$A$4:$A$153))),SUMPRODUCT(MAX(('BtoB営業'!$B$4:$B$153=$A75)*('BtoB営業'!$A$4:$A$153))))))</f>
        <v/>
      </c>
      <c r="J75" s="32" t="str">
        <f t="shared" si="2"/>
        <v/>
      </c>
      <c r="K75" s="33" t="str">
        <f>IF($A75="","",SUMIFS('対応履歴'!$F$4:$F$153,'対応履歴'!$B$4:$B$153,$A75)+SUMIFS('美容室サロン'!$G$4:$G$153,'美容室サロン'!$B$4:$B$153,$A75)+SUMIFS('飲食店'!$H$4:$H$153,'飲食店'!$B$4:$B$153,$A75)+SUMIFS('BtoB営業'!$F$4:$F$153,'BtoB営業'!$B$4:$B$153,$A75))</f>
        <v/>
      </c>
      <c r="L75" s="34" t="str">
        <f>IF($A75="","",COUNTIFS('対応履歴'!$B$4:$B$153,$A75)+COUNTIFS('美容室サロン'!$B$4:$B$153,$A75)+COUNTIFS('飲食店'!$B$4:$B$153,$A75)+COUNTIFS('BtoB営業'!$B$4:$B$153,$A75))</f>
        <v/>
      </c>
      <c r="M75" s="33" t="str">
        <f t="shared" si="3"/>
        <v/>
      </c>
      <c r="N75" s="32" t="str">
        <f>IF($A75="","",IF($K75&gt;='設定'!$C$5,"A",IF($K75&gt;='設定'!$C$6,"B","C")))</f>
        <v/>
      </c>
      <c r="O75" s="30"/>
      <c r="P75" s="32" t="str">
        <f>IF($A75="","",IF(AND($O75&lt;&gt;"",$O75&lt;TODAY()),"期限超過",IF(AND($O75&lt;&gt;"",$O75-TODAY()&lt;='設定'!$C$9),"今週対応",IF(AND($J75&lt;&gt;"",$J75&gt;'設定'!$C$10),"連絡が空いています",""))))</f>
        <v/>
      </c>
    </row>
    <row r="76" ht="30.0" customHeight="1">
      <c r="A76" s="28" t="str">
        <f t="shared" si="1"/>
        <v/>
      </c>
      <c r="B76" s="29"/>
      <c r="C76" s="29"/>
      <c r="D76" s="29"/>
      <c r="E76" s="29"/>
      <c r="F76" s="29"/>
      <c r="G76" s="30"/>
      <c r="H76" s="29"/>
      <c r="I76" s="31" t="str">
        <f>IF($A76="","",IF(MAX(SUMPRODUCT(MAX(('対応履歴'!$B$4:$B$153=$A76)*('対応履歴'!$A$4:$A$153))),SUMPRODUCT(MAX(('美容室サロン'!$B$4:$B$153=$A76)*('美容室サロン'!$A$4:$A$153))),SUMPRODUCT(MAX(('飲食店'!$B$4:$B$153=$A76)*('飲食店'!$A$4:$A$153))),SUMPRODUCT(MAX(('BtoB営業'!$B$4:$B$153=$A76)*('BtoB営業'!$A$4:$A$153))))=0,"",MAX(SUMPRODUCT(MAX(('対応履歴'!$B$4:$B$153=$A76)*('対応履歴'!$A$4:$A$153))),SUMPRODUCT(MAX(('美容室サロン'!$B$4:$B$153=$A76)*('美容室サロン'!$A$4:$A$153))),SUMPRODUCT(MAX(('飲食店'!$B$4:$B$153=$A76)*('飲食店'!$A$4:$A$153))),SUMPRODUCT(MAX(('BtoB営業'!$B$4:$B$153=$A76)*('BtoB営業'!$A$4:$A$153))))))</f>
        <v/>
      </c>
      <c r="J76" s="32" t="str">
        <f t="shared" si="2"/>
        <v/>
      </c>
      <c r="K76" s="33" t="str">
        <f>IF($A76="","",SUMIFS('対応履歴'!$F$4:$F$153,'対応履歴'!$B$4:$B$153,$A76)+SUMIFS('美容室サロン'!$G$4:$G$153,'美容室サロン'!$B$4:$B$153,$A76)+SUMIFS('飲食店'!$H$4:$H$153,'飲食店'!$B$4:$B$153,$A76)+SUMIFS('BtoB営業'!$F$4:$F$153,'BtoB営業'!$B$4:$B$153,$A76))</f>
        <v/>
      </c>
      <c r="L76" s="34" t="str">
        <f>IF($A76="","",COUNTIFS('対応履歴'!$B$4:$B$153,$A76)+COUNTIFS('美容室サロン'!$B$4:$B$153,$A76)+COUNTIFS('飲食店'!$B$4:$B$153,$A76)+COUNTIFS('BtoB営業'!$B$4:$B$153,$A76))</f>
        <v/>
      </c>
      <c r="M76" s="33" t="str">
        <f t="shared" si="3"/>
        <v/>
      </c>
      <c r="N76" s="32" t="str">
        <f>IF($A76="","",IF($K76&gt;='設定'!$C$5,"A",IF($K76&gt;='設定'!$C$6,"B","C")))</f>
        <v/>
      </c>
      <c r="O76" s="30"/>
      <c r="P76" s="32" t="str">
        <f>IF($A76="","",IF(AND($O76&lt;&gt;"",$O76&lt;TODAY()),"期限超過",IF(AND($O76&lt;&gt;"",$O76-TODAY()&lt;='設定'!$C$9),"今週対応",IF(AND($J76&lt;&gt;"",$J76&gt;'設定'!$C$10),"連絡が空いています",""))))</f>
        <v/>
      </c>
    </row>
    <row r="77" ht="30.0" customHeight="1">
      <c r="A77" s="28" t="str">
        <f t="shared" si="1"/>
        <v/>
      </c>
      <c r="B77" s="29"/>
      <c r="C77" s="29"/>
      <c r="D77" s="29"/>
      <c r="E77" s="29"/>
      <c r="F77" s="29"/>
      <c r="G77" s="30"/>
      <c r="H77" s="29"/>
      <c r="I77" s="31" t="str">
        <f>IF($A77="","",IF(MAX(SUMPRODUCT(MAX(('対応履歴'!$B$4:$B$153=$A77)*('対応履歴'!$A$4:$A$153))),SUMPRODUCT(MAX(('美容室サロン'!$B$4:$B$153=$A77)*('美容室サロン'!$A$4:$A$153))),SUMPRODUCT(MAX(('飲食店'!$B$4:$B$153=$A77)*('飲食店'!$A$4:$A$153))),SUMPRODUCT(MAX(('BtoB営業'!$B$4:$B$153=$A77)*('BtoB営業'!$A$4:$A$153))))=0,"",MAX(SUMPRODUCT(MAX(('対応履歴'!$B$4:$B$153=$A77)*('対応履歴'!$A$4:$A$153))),SUMPRODUCT(MAX(('美容室サロン'!$B$4:$B$153=$A77)*('美容室サロン'!$A$4:$A$153))),SUMPRODUCT(MAX(('飲食店'!$B$4:$B$153=$A77)*('飲食店'!$A$4:$A$153))),SUMPRODUCT(MAX(('BtoB営業'!$B$4:$B$153=$A77)*('BtoB営業'!$A$4:$A$153))))))</f>
        <v/>
      </c>
      <c r="J77" s="32" t="str">
        <f t="shared" si="2"/>
        <v/>
      </c>
      <c r="K77" s="33" t="str">
        <f>IF($A77="","",SUMIFS('対応履歴'!$F$4:$F$153,'対応履歴'!$B$4:$B$153,$A77)+SUMIFS('美容室サロン'!$G$4:$G$153,'美容室サロン'!$B$4:$B$153,$A77)+SUMIFS('飲食店'!$H$4:$H$153,'飲食店'!$B$4:$B$153,$A77)+SUMIFS('BtoB営業'!$F$4:$F$153,'BtoB営業'!$B$4:$B$153,$A77))</f>
        <v/>
      </c>
      <c r="L77" s="34" t="str">
        <f>IF($A77="","",COUNTIFS('対応履歴'!$B$4:$B$153,$A77)+COUNTIFS('美容室サロン'!$B$4:$B$153,$A77)+COUNTIFS('飲食店'!$B$4:$B$153,$A77)+COUNTIFS('BtoB営業'!$B$4:$B$153,$A77))</f>
        <v/>
      </c>
      <c r="M77" s="33" t="str">
        <f t="shared" si="3"/>
        <v/>
      </c>
      <c r="N77" s="32" t="str">
        <f>IF($A77="","",IF($K77&gt;='設定'!$C$5,"A",IF($K77&gt;='設定'!$C$6,"B","C")))</f>
        <v/>
      </c>
      <c r="O77" s="30"/>
      <c r="P77" s="32" t="str">
        <f>IF($A77="","",IF(AND($O77&lt;&gt;"",$O77&lt;TODAY()),"期限超過",IF(AND($O77&lt;&gt;"",$O77-TODAY()&lt;='設定'!$C$9),"今週対応",IF(AND($J77&lt;&gt;"",$J77&gt;'設定'!$C$10),"連絡が空いています",""))))</f>
        <v/>
      </c>
    </row>
    <row r="78" ht="30.0" customHeight="1">
      <c r="A78" s="28" t="str">
        <f t="shared" si="1"/>
        <v/>
      </c>
      <c r="B78" s="29"/>
      <c r="C78" s="29"/>
      <c r="D78" s="29"/>
      <c r="E78" s="29"/>
      <c r="F78" s="29"/>
      <c r="G78" s="30"/>
      <c r="H78" s="29"/>
      <c r="I78" s="31" t="str">
        <f>IF($A78="","",IF(MAX(SUMPRODUCT(MAX(('対応履歴'!$B$4:$B$153=$A78)*('対応履歴'!$A$4:$A$153))),SUMPRODUCT(MAX(('美容室サロン'!$B$4:$B$153=$A78)*('美容室サロン'!$A$4:$A$153))),SUMPRODUCT(MAX(('飲食店'!$B$4:$B$153=$A78)*('飲食店'!$A$4:$A$153))),SUMPRODUCT(MAX(('BtoB営業'!$B$4:$B$153=$A78)*('BtoB営業'!$A$4:$A$153))))=0,"",MAX(SUMPRODUCT(MAX(('対応履歴'!$B$4:$B$153=$A78)*('対応履歴'!$A$4:$A$153))),SUMPRODUCT(MAX(('美容室サロン'!$B$4:$B$153=$A78)*('美容室サロン'!$A$4:$A$153))),SUMPRODUCT(MAX(('飲食店'!$B$4:$B$153=$A78)*('飲食店'!$A$4:$A$153))),SUMPRODUCT(MAX(('BtoB営業'!$B$4:$B$153=$A78)*('BtoB営業'!$A$4:$A$153))))))</f>
        <v/>
      </c>
      <c r="J78" s="32" t="str">
        <f t="shared" si="2"/>
        <v/>
      </c>
      <c r="K78" s="33" t="str">
        <f>IF($A78="","",SUMIFS('対応履歴'!$F$4:$F$153,'対応履歴'!$B$4:$B$153,$A78)+SUMIFS('美容室サロン'!$G$4:$G$153,'美容室サロン'!$B$4:$B$153,$A78)+SUMIFS('飲食店'!$H$4:$H$153,'飲食店'!$B$4:$B$153,$A78)+SUMIFS('BtoB営業'!$F$4:$F$153,'BtoB営業'!$B$4:$B$153,$A78))</f>
        <v/>
      </c>
      <c r="L78" s="34" t="str">
        <f>IF($A78="","",COUNTIFS('対応履歴'!$B$4:$B$153,$A78)+COUNTIFS('美容室サロン'!$B$4:$B$153,$A78)+COUNTIFS('飲食店'!$B$4:$B$153,$A78)+COUNTIFS('BtoB営業'!$B$4:$B$153,$A78))</f>
        <v/>
      </c>
      <c r="M78" s="33" t="str">
        <f t="shared" si="3"/>
        <v/>
      </c>
      <c r="N78" s="32" t="str">
        <f>IF($A78="","",IF($K78&gt;='設定'!$C$5,"A",IF($K78&gt;='設定'!$C$6,"B","C")))</f>
        <v/>
      </c>
      <c r="O78" s="30"/>
      <c r="P78" s="32" t="str">
        <f>IF($A78="","",IF(AND($O78&lt;&gt;"",$O78&lt;TODAY()),"期限超過",IF(AND($O78&lt;&gt;"",$O78-TODAY()&lt;='設定'!$C$9),"今週対応",IF(AND($J78&lt;&gt;"",$J78&gt;'設定'!$C$10),"連絡が空いています",""))))</f>
        <v/>
      </c>
    </row>
    <row r="79" ht="30.0" customHeight="1">
      <c r="A79" s="28" t="str">
        <f t="shared" si="1"/>
        <v/>
      </c>
      <c r="B79" s="29"/>
      <c r="C79" s="29"/>
      <c r="D79" s="29"/>
      <c r="E79" s="29"/>
      <c r="F79" s="29"/>
      <c r="G79" s="30"/>
      <c r="H79" s="29"/>
      <c r="I79" s="31" t="str">
        <f>IF($A79="","",IF(MAX(SUMPRODUCT(MAX(('対応履歴'!$B$4:$B$153=$A79)*('対応履歴'!$A$4:$A$153))),SUMPRODUCT(MAX(('美容室サロン'!$B$4:$B$153=$A79)*('美容室サロン'!$A$4:$A$153))),SUMPRODUCT(MAX(('飲食店'!$B$4:$B$153=$A79)*('飲食店'!$A$4:$A$153))),SUMPRODUCT(MAX(('BtoB営業'!$B$4:$B$153=$A79)*('BtoB営業'!$A$4:$A$153))))=0,"",MAX(SUMPRODUCT(MAX(('対応履歴'!$B$4:$B$153=$A79)*('対応履歴'!$A$4:$A$153))),SUMPRODUCT(MAX(('美容室サロン'!$B$4:$B$153=$A79)*('美容室サロン'!$A$4:$A$153))),SUMPRODUCT(MAX(('飲食店'!$B$4:$B$153=$A79)*('飲食店'!$A$4:$A$153))),SUMPRODUCT(MAX(('BtoB営業'!$B$4:$B$153=$A79)*('BtoB営業'!$A$4:$A$153))))))</f>
        <v/>
      </c>
      <c r="J79" s="32" t="str">
        <f t="shared" si="2"/>
        <v/>
      </c>
      <c r="K79" s="33" t="str">
        <f>IF($A79="","",SUMIFS('対応履歴'!$F$4:$F$153,'対応履歴'!$B$4:$B$153,$A79)+SUMIFS('美容室サロン'!$G$4:$G$153,'美容室サロン'!$B$4:$B$153,$A79)+SUMIFS('飲食店'!$H$4:$H$153,'飲食店'!$B$4:$B$153,$A79)+SUMIFS('BtoB営業'!$F$4:$F$153,'BtoB営業'!$B$4:$B$153,$A79))</f>
        <v/>
      </c>
      <c r="L79" s="34" t="str">
        <f>IF($A79="","",COUNTIFS('対応履歴'!$B$4:$B$153,$A79)+COUNTIFS('美容室サロン'!$B$4:$B$153,$A79)+COUNTIFS('飲食店'!$B$4:$B$153,$A79)+COUNTIFS('BtoB営業'!$B$4:$B$153,$A79))</f>
        <v/>
      </c>
      <c r="M79" s="33" t="str">
        <f t="shared" si="3"/>
        <v/>
      </c>
      <c r="N79" s="32" t="str">
        <f>IF($A79="","",IF($K79&gt;='設定'!$C$5,"A",IF($K79&gt;='設定'!$C$6,"B","C")))</f>
        <v/>
      </c>
      <c r="O79" s="30"/>
      <c r="P79" s="32" t="str">
        <f>IF($A79="","",IF(AND($O79&lt;&gt;"",$O79&lt;TODAY()),"期限超過",IF(AND($O79&lt;&gt;"",$O79-TODAY()&lt;='設定'!$C$9),"今週対応",IF(AND($J79&lt;&gt;"",$J79&gt;'設定'!$C$10),"連絡が空いています",""))))</f>
        <v/>
      </c>
    </row>
    <row r="80" ht="30.0" customHeight="1">
      <c r="A80" s="28" t="str">
        <f t="shared" si="1"/>
        <v/>
      </c>
      <c r="B80" s="29"/>
      <c r="C80" s="29"/>
      <c r="D80" s="29"/>
      <c r="E80" s="29"/>
      <c r="F80" s="29"/>
      <c r="G80" s="30"/>
      <c r="H80" s="29"/>
      <c r="I80" s="31" t="str">
        <f>IF($A80="","",IF(MAX(SUMPRODUCT(MAX(('対応履歴'!$B$4:$B$153=$A80)*('対応履歴'!$A$4:$A$153))),SUMPRODUCT(MAX(('美容室サロン'!$B$4:$B$153=$A80)*('美容室サロン'!$A$4:$A$153))),SUMPRODUCT(MAX(('飲食店'!$B$4:$B$153=$A80)*('飲食店'!$A$4:$A$153))),SUMPRODUCT(MAX(('BtoB営業'!$B$4:$B$153=$A80)*('BtoB営業'!$A$4:$A$153))))=0,"",MAX(SUMPRODUCT(MAX(('対応履歴'!$B$4:$B$153=$A80)*('対応履歴'!$A$4:$A$153))),SUMPRODUCT(MAX(('美容室サロン'!$B$4:$B$153=$A80)*('美容室サロン'!$A$4:$A$153))),SUMPRODUCT(MAX(('飲食店'!$B$4:$B$153=$A80)*('飲食店'!$A$4:$A$153))),SUMPRODUCT(MAX(('BtoB営業'!$B$4:$B$153=$A80)*('BtoB営業'!$A$4:$A$153))))))</f>
        <v/>
      </c>
      <c r="J80" s="32" t="str">
        <f t="shared" si="2"/>
        <v/>
      </c>
      <c r="K80" s="33" t="str">
        <f>IF($A80="","",SUMIFS('対応履歴'!$F$4:$F$153,'対応履歴'!$B$4:$B$153,$A80)+SUMIFS('美容室サロン'!$G$4:$G$153,'美容室サロン'!$B$4:$B$153,$A80)+SUMIFS('飲食店'!$H$4:$H$153,'飲食店'!$B$4:$B$153,$A80)+SUMIFS('BtoB営業'!$F$4:$F$153,'BtoB営業'!$B$4:$B$153,$A80))</f>
        <v/>
      </c>
      <c r="L80" s="34" t="str">
        <f>IF($A80="","",COUNTIFS('対応履歴'!$B$4:$B$153,$A80)+COUNTIFS('美容室サロン'!$B$4:$B$153,$A80)+COUNTIFS('飲食店'!$B$4:$B$153,$A80)+COUNTIFS('BtoB営業'!$B$4:$B$153,$A80))</f>
        <v/>
      </c>
      <c r="M80" s="33" t="str">
        <f t="shared" si="3"/>
        <v/>
      </c>
      <c r="N80" s="32" t="str">
        <f>IF($A80="","",IF($K80&gt;='設定'!$C$5,"A",IF($K80&gt;='設定'!$C$6,"B","C")))</f>
        <v/>
      </c>
      <c r="O80" s="30"/>
      <c r="P80" s="32" t="str">
        <f>IF($A80="","",IF(AND($O80&lt;&gt;"",$O80&lt;TODAY()),"期限超過",IF(AND($O80&lt;&gt;"",$O80-TODAY()&lt;='設定'!$C$9),"今週対応",IF(AND($J80&lt;&gt;"",$J80&gt;'設定'!$C$10),"連絡が空いています",""))))</f>
        <v/>
      </c>
    </row>
    <row r="81" ht="30.0" customHeight="1">
      <c r="A81" s="28" t="str">
        <f t="shared" si="1"/>
        <v/>
      </c>
      <c r="B81" s="29"/>
      <c r="C81" s="29"/>
      <c r="D81" s="29"/>
      <c r="E81" s="29"/>
      <c r="F81" s="29"/>
      <c r="G81" s="30"/>
      <c r="H81" s="29"/>
      <c r="I81" s="31" t="str">
        <f>IF($A81="","",IF(MAX(SUMPRODUCT(MAX(('対応履歴'!$B$4:$B$153=$A81)*('対応履歴'!$A$4:$A$153))),SUMPRODUCT(MAX(('美容室サロン'!$B$4:$B$153=$A81)*('美容室サロン'!$A$4:$A$153))),SUMPRODUCT(MAX(('飲食店'!$B$4:$B$153=$A81)*('飲食店'!$A$4:$A$153))),SUMPRODUCT(MAX(('BtoB営業'!$B$4:$B$153=$A81)*('BtoB営業'!$A$4:$A$153))))=0,"",MAX(SUMPRODUCT(MAX(('対応履歴'!$B$4:$B$153=$A81)*('対応履歴'!$A$4:$A$153))),SUMPRODUCT(MAX(('美容室サロン'!$B$4:$B$153=$A81)*('美容室サロン'!$A$4:$A$153))),SUMPRODUCT(MAX(('飲食店'!$B$4:$B$153=$A81)*('飲食店'!$A$4:$A$153))),SUMPRODUCT(MAX(('BtoB営業'!$B$4:$B$153=$A81)*('BtoB営業'!$A$4:$A$153))))))</f>
        <v/>
      </c>
      <c r="J81" s="32" t="str">
        <f t="shared" si="2"/>
        <v/>
      </c>
      <c r="K81" s="33" t="str">
        <f>IF($A81="","",SUMIFS('対応履歴'!$F$4:$F$153,'対応履歴'!$B$4:$B$153,$A81)+SUMIFS('美容室サロン'!$G$4:$G$153,'美容室サロン'!$B$4:$B$153,$A81)+SUMIFS('飲食店'!$H$4:$H$153,'飲食店'!$B$4:$B$153,$A81)+SUMIFS('BtoB営業'!$F$4:$F$153,'BtoB営業'!$B$4:$B$153,$A81))</f>
        <v/>
      </c>
      <c r="L81" s="34" t="str">
        <f>IF($A81="","",COUNTIFS('対応履歴'!$B$4:$B$153,$A81)+COUNTIFS('美容室サロン'!$B$4:$B$153,$A81)+COUNTIFS('飲食店'!$B$4:$B$153,$A81)+COUNTIFS('BtoB営業'!$B$4:$B$153,$A81))</f>
        <v/>
      </c>
      <c r="M81" s="33" t="str">
        <f t="shared" si="3"/>
        <v/>
      </c>
      <c r="N81" s="32" t="str">
        <f>IF($A81="","",IF($K81&gt;='設定'!$C$5,"A",IF($K81&gt;='設定'!$C$6,"B","C")))</f>
        <v/>
      </c>
      <c r="O81" s="30"/>
      <c r="P81" s="32" t="str">
        <f>IF($A81="","",IF(AND($O81&lt;&gt;"",$O81&lt;TODAY()),"期限超過",IF(AND($O81&lt;&gt;"",$O81-TODAY()&lt;='設定'!$C$9),"今週対応",IF(AND($J81&lt;&gt;"",$J81&gt;'設定'!$C$10),"連絡が空いています",""))))</f>
        <v/>
      </c>
    </row>
    <row r="82" ht="30.0" customHeight="1">
      <c r="A82" s="28" t="str">
        <f t="shared" si="1"/>
        <v/>
      </c>
      <c r="B82" s="29"/>
      <c r="C82" s="29"/>
      <c r="D82" s="29"/>
      <c r="E82" s="29"/>
      <c r="F82" s="29"/>
      <c r="G82" s="30"/>
      <c r="H82" s="29"/>
      <c r="I82" s="31" t="str">
        <f>IF($A82="","",IF(MAX(SUMPRODUCT(MAX(('対応履歴'!$B$4:$B$153=$A82)*('対応履歴'!$A$4:$A$153))),SUMPRODUCT(MAX(('美容室サロン'!$B$4:$B$153=$A82)*('美容室サロン'!$A$4:$A$153))),SUMPRODUCT(MAX(('飲食店'!$B$4:$B$153=$A82)*('飲食店'!$A$4:$A$153))),SUMPRODUCT(MAX(('BtoB営業'!$B$4:$B$153=$A82)*('BtoB営業'!$A$4:$A$153))))=0,"",MAX(SUMPRODUCT(MAX(('対応履歴'!$B$4:$B$153=$A82)*('対応履歴'!$A$4:$A$153))),SUMPRODUCT(MAX(('美容室サロン'!$B$4:$B$153=$A82)*('美容室サロン'!$A$4:$A$153))),SUMPRODUCT(MAX(('飲食店'!$B$4:$B$153=$A82)*('飲食店'!$A$4:$A$153))),SUMPRODUCT(MAX(('BtoB営業'!$B$4:$B$153=$A82)*('BtoB営業'!$A$4:$A$153))))))</f>
        <v/>
      </c>
      <c r="J82" s="32" t="str">
        <f t="shared" si="2"/>
        <v/>
      </c>
      <c r="K82" s="33" t="str">
        <f>IF($A82="","",SUMIFS('対応履歴'!$F$4:$F$153,'対応履歴'!$B$4:$B$153,$A82)+SUMIFS('美容室サロン'!$G$4:$G$153,'美容室サロン'!$B$4:$B$153,$A82)+SUMIFS('飲食店'!$H$4:$H$153,'飲食店'!$B$4:$B$153,$A82)+SUMIFS('BtoB営業'!$F$4:$F$153,'BtoB営業'!$B$4:$B$153,$A82))</f>
        <v/>
      </c>
      <c r="L82" s="34" t="str">
        <f>IF($A82="","",COUNTIFS('対応履歴'!$B$4:$B$153,$A82)+COUNTIFS('美容室サロン'!$B$4:$B$153,$A82)+COUNTIFS('飲食店'!$B$4:$B$153,$A82)+COUNTIFS('BtoB営業'!$B$4:$B$153,$A82))</f>
        <v/>
      </c>
      <c r="M82" s="33" t="str">
        <f t="shared" si="3"/>
        <v/>
      </c>
      <c r="N82" s="32" t="str">
        <f>IF($A82="","",IF($K82&gt;='設定'!$C$5,"A",IF($K82&gt;='設定'!$C$6,"B","C")))</f>
        <v/>
      </c>
      <c r="O82" s="30"/>
      <c r="P82" s="32" t="str">
        <f>IF($A82="","",IF(AND($O82&lt;&gt;"",$O82&lt;TODAY()),"期限超過",IF(AND($O82&lt;&gt;"",$O82-TODAY()&lt;='設定'!$C$9),"今週対応",IF(AND($J82&lt;&gt;"",$J82&gt;'設定'!$C$10),"連絡が空いています",""))))</f>
        <v/>
      </c>
    </row>
    <row r="83" ht="30.0" customHeight="1">
      <c r="A83" s="28" t="str">
        <f t="shared" si="1"/>
        <v/>
      </c>
      <c r="B83" s="29"/>
      <c r="C83" s="29"/>
      <c r="D83" s="29"/>
      <c r="E83" s="29"/>
      <c r="F83" s="29"/>
      <c r="G83" s="30"/>
      <c r="H83" s="29"/>
      <c r="I83" s="31" t="str">
        <f>IF($A83="","",IF(MAX(SUMPRODUCT(MAX(('対応履歴'!$B$4:$B$153=$A83)*('対応履歴'!$A$4:$A$153))),SUMPRODUCT(MAX(('美容室サロン'!$B$4:$B$153=$A83)*('美容室サロン'!$A$4:$A$153))),SUMPRODUCT(MAX(('飲食店'!$B$4:$B$153=$A83)*('飲食店'!$A$4:$A$153))),SUMPRODUCT(MAX(('BtoB営業'!$B$4:$B$153=$A83)*('BtoB営業'!$A$4:$A$153))))=0,"",MAX(SUMPRODUCT(MAX(('対応履歴'!$B$4:$B$153=$A83)*('対応履歴'!$A$4:$A$153))),SUMPRODUCT(MAX(('美容室サロン'!$B$4:$B$153=$A83)*('美容室サロン'!$A$4:$A$153))),SUMPRODUCT(MAX(('飲食店'!$B$4:$B$153=$A83)*('飲食店'!$A$4:$A$153))),SUMPRODUCT(MAX(('BtoB営業'!$B$4:$B$153=$A83)*('BtoB営業'!$A$4:$A$153))))))</f>
        <v/>
      </c>
      <c r="J83" s="32" t="str">
        <f t="shared" si="2"/>
        <v/>
      </c>
      <c r="K83" s="33" t="str">
        <f>IF($A83="","",SUMIFS('対応履歴'!$F$4:$F$153,'対応履歴'!$B$4:$B$153,$A83)+SUMIFS('美容室サロン'!$G$4:$G$153,'美容室サロン'!$B$4:$B$153,$A83)+SUMIFS('飲食店'!$H$4:$H$153,'飲食店'!$B$4:$B$153,$A83)+SUMIFS('BtoB営業'!$F$4:$F$153,'BtoB営業'!$B$4:$B$153,$A83))</f>
        <v/>
      </c>
      <c r="L83" s="34" t="str">
        <f>IF($A83="","",COUNTIFS('対応履歴'!$B$4:$B$153,$A83)+COUNTIFS('美容室サロン'!$B$4:$B$153,$A83)+COUNTIFS('飲食店'!$B$4:$B$153,$A83)+COUNTIFS('BtoB営業'!$B$4:$B$153,$A83))</f>
        <v/>
      </c>
      <c r="M83" s="33" t="str">
        <f t="shared" si="3"/>
        <v/>
      </c>
      <c r="N83" s="32" t="str">
        <f>IF($A83="","",IF($K83&gt;='設定'!$C$5,"A",IF($K83&gt;='設定'!$C$6,"B","C")))</f>
        <v/>
      </c>
      <c r="O83" s="30"/>
      <c r="P83" s="32" t="str">
        <f>IF($A83="","",IF(AND($O83&lt;&gt;"",$O83&lt;TODAY()),"期限超過",IF(AND($O83&lt;&gt;"",$O83-TODAY()&lt;='設定'!$C$9),"今週対応",IF(AND($J83&lt;&gt;"",$J83&gt;'設定'!$C$10),"連絡が空いています",""))))</f>
        <v/>
      </c>
    </row>
    <row r="84" ht="30.0" customHeight="1">
      <c r="A84" s="28" t="str">
        <f t="shared" si="1"/>
        <v/>
      </c>
      <c r="B84" s="29"/>
      <c r="C84" s="29"/>
      <c r="D84" s="29"/>
      <c r="E84" s="29"/>
      <c r="F84" s="29"/>
      <c r="G84" s="30"/>
      <c r="H84" s="29"/>
      <c r="I84" s="31" t="str">
        <f>IF($A84="","",IF(MAX(SUMPRODUCT(MAX(('対応履歴'!$B$4:$B$153=$A84)*('対応履歴'!$A$4:$A$153))),SUMPRODUCT(MAX(('美容室サロン'!$B$4:$B$153=$A84)*('美容室サロン'!$A$4:$A$153))),SUMPRODUCT(MAX(('飲食店'!$B$4:$B$153=$A84)*('飲食店'!$A$4:$A$153))),SUMPRODUCT(MAX(('BtoB営業'!$B$4:$B$153=$A84)*('BtoB営業'!$A$4:$A$153))))=0,"",MAX(SUMPRODUCT(MAX(('対応履歴'!$B$4:$B$153=$A84)*('対応履歴'!$A$4:$A$153))),SUMPRODUCT(MAX(('美容室サロン'!$B$4:$B$153=$A84)*('美容室サロン'!$A$4:$A$153))),SUMPRODUCT(MAX(('飲食店'!$B$4:$B$153=$A84)*('飲食店'!$A$4:$A$153))),SUMPRODUCT(MAX(('BtoB営業'!$B$4:$B$153=$A84)*('BtoB営業'!$A$4:$A$153))))))</f>
        <v/>
      </c>
      <c r="J84" s="32" t="str">
        <f t="shared" si="2"/>
        <v/>
      </c>
      <c r="K84" s="33" t="str">
        <f>IF($A84="","",SUMIFS('対応履歴'!$F$4:$F$153,'対応履歴'!$B$4:$B$153,$A84)+SUMIFS('美容室サロン'!$G$4:$G$153,'美容室サロン'!$B$4:$B$153,$A84)+SUMIFS('飲食店'!$H$4:$H$153,'飲食店'!$B$4:$B$153,$A84)+SUMIFS('BtoB営業'!$F$4:$F$153,'BtoB営業'!$B$4:$B$153,$A84))</f>
        <v/>
      </c>
      <c r="L84" s="34" t="str">
        <f>IF($A84="","",COUNTIFS('対応履歴'!$B$4:$B$153,$A84)+COUNTIFS('美容室サロン'!$B$4:$B$153,$A84)+COUNTIFS('飲食店'!$B$4:$B$153,$A84)+COUNTIFS('BtoB営業'!$B$4:$B$153,$A84))</f>
        <v/>
      </c>
      <c r="M84" s="33" t="str">
        <f t="shared" si="3"/>
        <v/>
      </c>
      <c r="N84" s="32" t="str">
        <f>IF($A84="","",IF($K84&gt;='設定'!$C$5,"A",IF($K84&gt;='設定'!$C$6,"B","C")))</f>
        <v/>
      </c>
      <c r="O84" s="30"/>
      <c r="P84" s="32" t="str">
        <f>IF($A84="","",IF(AND($O84&lt;&gt;"",$O84&lt;TODAY()),"期限超過",IF(AND($O84&lt;&gt;"",$O84-TODAY()&lt;='設定'!$C$9),"今週対応",IF(AND($J84&lt;&gt;"",$J84&gt;'設定'!$C$10),"連絡が空いています",""))))</f>
        <v/>
      </c>
    </row>
    <row r="85" ht="30.0" customHeight="1">
      <c r="A85" s="28" t="str">
        <f t="shared" si="1"/>
        <v/>
      </c>
      <c r="B85" s="29"/>
      <c r="C85" s="29"/>
      <c r="D85" s="29"/>
      <c r="E85" s="29"/>
      <c r="F85" s="29"/>
      <c r="G85" s="30"/>
      <c r="H85" s="29"/>
      <c r="I85" s="31" t="str">
        <f>IF($A85="","",IF(MAX(SUMPRODUCT(MAX(('対応履歴'!$B$4:$B$153=$A85)*('対応履歴'!$A$4:$A$153))),SUMPRODUCT(MAX(('美容室サロン'!$B$4:$B$153=$A85)*('美容室サロン'!$A$4:$A$153))),SUMPRODUCT(MAX(('飲食店'!$B$4:$B$153=$A85)*('飲食店'!$A$4:$A$153))),SUMPRODUCT(MAX(('BtoB営業'!$B$4:$B$153=$A85)*('BtoB営業'!$A$4:$A$153))))=0,"",MAX(SUMPRODUCT(MAX(('対応履歴'!$B$4:$B$153=$A85)*('対応履歴'!$A$4:$A$153))),SUMPRODUCT(MAX(('美容室サロン'!$B$4:$B$153=$A85)*('美容室サロン'!$A$4:$A$153))),SUMPRODUCT(MAX(('飲食店'!$B$4:$B$153=$A85)*('飲食店'!$A$4:$A$153))),SUMPRODUCT(MAX(('BtoB営業'!$B$4:$B$153=$A85)*('BtoB営業'!$A$4:$A$153))))))</f>
        <v/>
      </c>
      <c r="J85" s="32" t="str">
        <f t="shared" si="2"/>
        <v/>
      </c>
      <c r="K85" s="33" t="str">
        <f>IF($A85="","",SUMIFS('対応履歴'!$F$4:$F$153,'対応履歴'!$B$4:$B$153,$A85)+SUMIFS('美容室サロン'!$G$4:$G$153,'美容室サロン'!$B$4:$B$153,$A85)+SUMIFS('飲食店'!$H$4:$H$153,'飲食店'!$B$4:$B$153,$A85)+SUMIFS('BtoB営業'!$F$4:$F$153,'BtoB営業'!$B$4:$B$153,$A85))</f>
        <v/>
      </c>
      <c r="L85" s="34" t="str">
        <f>IF($A85="","",COUNTIFS('対応履歴'!$B$4:$B$153,$A85)+COUNTIFS('美容室サロン'!$B$4:$B$153,$A85)+COUNTIFS('飲食店'!$B$4:$B$153,$A85)+COUNTIFS('BtoB営業'!$B$4:$B$153,$A85))</f>
        <v/>
      </c>
      <c r="M85" s="33" t="str">
        <f t="shared" si="3"/>
        <v/>
      </c>
      <c r="N85" s="32" t="str">
        <f>IF($A85="","",IF($K85&gt;='設定'!$C$5,"A",IF($K85&gt;='設定'!$C$6,"B","C")))</f>
        <v/>
      </c>
      <c r="O85" s="30"/>
      <c r="P85" s="32" t="str">
        <f>IF($A85="","",IF(AND($O85&lt;&gt;"",$O85&lt;TODAY()),"期限超過",IF(AND($O85&lt;&gt;"",$O85-TODAY()&lt;='設定'!$C$9),"今週対応",IF(AND($J85&lt;&gt;"",$J85&gt;'設定'!$C$10),"連絡が空いています",""))))</f>
        <v/>
      </c>
    </row>
    <row r="86" ht="30.0" customHeight="1">
      <c r="A86" s="28" t="str">
        <f t="shared" si="1"/>
        <v/>
      </c>
      <c r="B86" s="29"/>
      <c r="C86" s="29"/>
      <c r="D86" s="29"/>
      <c r="E86" s="29"/>
      <c r="F86" s="29"/>
      <c r="G86" s="30"/>
      <c r="H86" s="29"/>
      <c r="I86" s="31" t="str">
        <f>IF($A86="","",IF(MAX(SUMPRODUCT(MAX(('対応履歴'!$B$4:$B$153=$A86)*('対応履歴'!$A$4:$A$153))),SUMPRODUCT(MAX(('美容室サロン'!$B$4:$B$153=$A86)*('美容室サロン'!$A$4:$A$153))),SUMPRODUCT(MAX(('飲食店'!$B$4:$B$153=$A86)*('飲食店'!$A$4:$A$153))),SUMPRODUCT(MAX(('BtoB営業'!$B$4:$B$153=$A86)*('BtoB営業'!$A$4:$A$153))))=0,"",MAX(SUMPRODUCT(MAX(('対応履歴'!$B$4:$B$153=$A86)*('対応履歴'!$A$4:$A$153))),SUMPRODUCT(MAX(('美容室サロン'!$B$4:$B$153=$A86)*('美容室サロン'!$A$4:$A$153))),SUMPRODUCT(MAX(('飲食店'!$B$4:$B$153=$A86)*('飲食店'!$A$4:$A$153))),SUMPRODUCT(MAX(('BtoB営業'!$B$4:$B$153=$A86)*('BtoB営業'!$A$4:$A$153))))))</f>
        <v/>
      </c>
      <c r="J86" s="32" t="str">
        <f t="shared" si="2"/>
        <v/>
      </c>
      <c r="K86" s="33" t="str">
        <f>IF($A86="","",SUMIFS('対応履歴'!$F$4:$F$153,'対応履歴'!$B$4:$B$153,$A86)+SUMIFS('美容室サロン'!$G$4:$G$153,'美容室サロン'!$B$4:$B$153,$A86)+SUMIFS('飲食店'!$H$4:$H$153,'飲食店'!$B$4:$B$153,$A86)+SUMIFS('BtoB営業'!$F$4:$F$153,'BtoB営業'!$B$4:$B$153,$A86))</f>
        <v/>
      </c>
      <c r="L86" s="34" t="str">
        <f>IF($A86="","",COUNTIFS('対応履歴'!$B$4:$B$153,$A86)+COUNTIFS('美容室サロン'!$B$4:$B$153,$A86)+COUNTIFS('飲食店'!$B$4:$B$153,$A86)+COUNTIFS('BtoB営業'!$B$4:$B$153,$A86))</f>
        <v/>
      </c>
      <c r="M86" s="33" t="str">
        <f t="shared" si="3"/>
        <v/>
      </c>
      <c r="N86" s="32" t="str">
        <f>IF($A86="","",IF($K86&gt;='設定'!$C$5,"A",IF($K86&gt;='設定'!$C$6,"B","C")))</f>
        <v/>
      </c>
      <c r="O86" s="30"/>
      <c r="P86" s="32" t="str">
        <f>IF($A86="","",IF(AND($O86&lt;&gt;"",$O86&lt;TODAY()),"期限超過",IF(AND($O86&lt;&gt;"",$O86-TODAY()&lt;='設定'!$C$9),"今週対応",IF(AND($J86&lt;&gt;"",$J86&gt;'設定'!$C$10),"連絡が空いています",""))))</f>
        <v/>
      </c>
    </row>
    <row r="87" ht="30.0" customHeight="1">
      <c r="A87" s="28" t="str">
        <f t="shared" si="1"/>
        <v/>
      </c>
      <c r="B87" s="29"/>
      <c r="C87" s="29"/>
      <c r="D87" s="29"/>
      <c r="E87" s="29"/>
      <c r="F87" s="29"/>
      <c r="G87" s="30"/>
      <c r="H87" s="29"/>
      <c r="I87" s="31" t="str">
        <f>IF($A87="","",IF(MAX(SUMPRODUCT(MAX(('対応履歴'!$B$4:$B$153=$A87)*('対応履歴'!$A$4:$A$153))),SUMPRODUCT(MAX(('美容室サロン'!$B$4:$B$153=$A87)*('美容室サロン'!$A$4:$A$153))),SUMPRODUCT(MAX(('飲食店'!$B$4:$B$153=$A87)*('飲食店'!$A$4:$A$153))),SUMPRODUCT(MAX(('BtoB営業'!$B$4:$B$153=$A87)*('BtoB営業'!$A$4:$A$153))))=0,"",MAX(SUMPRODUCT(MAX(('対応履歴'!$B$4:$B$153=$A87)*('対応履歴'!$A$4:$A$153))),SUMPRODUCT(MAX(('美容室サロン'!$B$4:$B$153=$A87)*('美容室サロン'!$A$4:$A$153))),SUMPRODUCT(MAX(('飲食店'!$B$4:$B$153=$A87)*('飲食店'!$A$4:$A$153))),SUMPRODUCT(MAX(('BtoB営業'!$B$4:$B$153=$A87)*('BtoB営業'!$A$4:$A$153))))))</f>
        <v/>
      </c>
      <c r="J87" s="32" t="str">
        <f t="shared" si="2"/>
        <v/>
      </c>
      <c r="K87" s="33" t="str">
        <f>IF($A87="","",SUMIFS('対応履歴'!$F$4:$F$153,'対応履歴'!$B$4:$B$153,$A87)+SUMIFS('美容室サロン'!$G$4:$G$153,'美容室サロン'!$B$4:$B$153,$A87)+SUMIFS('飲食店'!$H$4:$H$153,'飲食店'!$B$4:$B$153,$A87)+SUMIFS('BtoB営業'!$F$4:$F$153,'BtoB営業'!$B$4:$B$153,$A87))</f>
        <v/>
      </c>
      <c r="L87" s="34" t="str">
        <f>IF($A87="","",COUNTIFS('対応履歴'!$B$4:$B$153,$A87)+COUNTIFS('美容室サロン'!$B$4:$B$153,$A87)+COUNTIFS('飲食店'!$B$4:$B$153,$A87)+COUNTIFS('BtoB営業'!$B$4:$B$153,$A87))</f>
        <v/>
      </c>
      <c r="M87" s="33" t="str">
        <f t="shared" si="3"/>
        <v/>
      </c>
      <c r="N87" s="32" t="str">
        <f>IF($A87="","",IF($K87&gt;='設定'!$C$5,"A",IF($K87&gt;='設定'!$C$6,"B","C")))</f>
        <v/>
      </c>
      <c r="O87" s="30"/>
      <c r="P87" s="32" t="str">
        <f>IF($A87="","",IF(AND($O87&lt;&gt;"",$O87&lt;TODAY()),"期限超過",IF(AND($O87&lt;&gt;"",$O87-TODAY()&lt;='設定'!$C$9),"今週対応",IF(AND($J87&lt;&gt;"",$J87&gt;'設定'!$C$10),"連絡が空いています",""))))</f>
        <v/>
      </c>
    </row>
    <row r="88" ht="30.0" customHeight="1">
      <c r="A88" s="28" t="str">
        <f t="shared" si="1"/>
        <v/>
      </c>
      <c r="B88" s="29"/>
      <c r="C88" s="29"/>
      <c r="D88" s="29"/>
      <c r="E88" s="29"/>
      <c r="F88" s="29"/>
      <c r="G88" s="30"/>
      <c r="H88" s="29"/>
      <c r="I88" s="31" t="str">
        <f>IF($A88="","",IF(MAX(SUMPRODUCT(MAX(('対応履歴'!$B$4:$B$153=$A88)*('対応履歴'!$A$4:$A$153))),SUMPRODUCT(MAX(('美容室サロン'!$B$4:$B$153=$A88)*('美容室サロン'!$A$4:$A$153))),SUMPRODUCT(MAX(('飲食店'!$B$4:$B$153=$A88)*('飲食店'!$A$4:$A$153))),SUMPRODUCT(MAX(('BtoB営業'!$B$4:$B$153=$A88)*('BtoB営業'!$A$4:$A$153))))=0,"",MAX(SUMPRODUCT(MAX(('対応履歴'!$B$4:$B$153=$A88)*('対応履歴'!$A$4:$A$153))),SUMPRODUCT(MAX(('美容室サロン'!$B$4:$B$153=$A88)*('美容室サロン'!$A$4:$A$153))),SUMPRODUCT(MAX(('飲食店'!$B$4:$B$153=$A88)*('飲食店'!$A$4:$A$153))),SUMPRODUCT(MAX(('BtoB営業'!$B$4:$B$153=$A88)*('BtoB営業'!$A$4:$A$153))))))</f>
        <v/>
      </c>
      <c r="J88" s="32" t="str">
        <f t="shared" si="2"/>
        <v/>
      </c>
      <c r="K88" s="33" t="str">
        <f>IF($A88="","",SUMIFS('対応履歴'!$F$4:$F$153,'対応履歴'!$B$4:$B$153,$A88)+SUMIFS('美容室サロン'!$G$4:$G$153,'美容室サロン'!$B$4:$B$153,$A88)+SUMIFS('飲食店'!$H$4:$H$153,'飲食店'!$B$4:$B$153,$A88)+SUMIFS('BtoB営業'!$F$4:$F$153,'BtoB営業'!$B$4:$B$153,$A88))</f>
        <v/>
      </c>
      <c r="L88" s="34" t="str">
        <f>IF($A88="","",COUNTIFS('対応履歴'!$B$4:$B$153,$A88)+COUNTIFS('美容室サロン'!$B$4:$B$153,$A88)+COUNTIFS('飲食店'!$B$4:$B$153,$A88)+COUNTIFS('BtoB営業'!$B$4:$B$153,$A88))</f>
        <v/>
      </c>
      <c r="M88" s="33" t="str">
        <f t="shared" si="3"/>
        <v/>
      </c>
      <c r="N88" s="32" t="str">
        <f>IF($A88="","",IF($K88&gt;='設定'!$C$5,"A",IF($K88&gt;='設定'!$C$6,"B","C")))</f>
        <v/>
      </c>
      <c r="O88" s="30"/>
      <c r="P88" s="32" t="str">
        <f>IF($A88="","",IF(AND($O88&lt;&gt;"",$O88&lt;TODAY()),"期限超過",IF(AND($O88&lt;&gt;"",$O88-TODAY()&lt;='設定'!$C$9),"今週対応",IF(AND($J88&lt;&gt;"",$J88&gt;'設定'!$C$10),"連絡が空いています",""))))</f>
        <v/>
      </c>
    </row>
    <row r="89" ht="30.0" customHeight="1">
      <c r="A89" s="28" t="str">
        <f t="shared" si="1"/>
        <v/>
      </c>
      <c r="B89" s="29"/>
      <c r="C89" s="29"/>
      <c r="D89" s="29"/>
      <c r="E89" s="29"/>
      <c r="F89" s="29"/>
      <c r="G89" s="30"/>
      <c r="H89" s="29"/>
      <c r="I89" s="31" t="str">
        <f>IF($A89="","",IF(MAX(SUMPRODUCT(MAX(('対応履歴'!$B$4:$B$153=$A89)*('対応履歴'!$A$4:$A$153))),SUMPRODUCT(MAX(('美容室サロン'!$B$4:$B$153=$A89)*('美容室サロン'!$A$4:$A$153))),SUMPRODUCT(MAX(('飲食店'!$B$4:$B$153=$A89)*('飲食店'!$A$4:$A$153))),SUMPRODUCT(MAX(('BtoB営業'!$B$4:$B$153=$A89)*('BtoB営業'!$A$4:$A$153))))=0,"",MAX(SUMPRODUCT(MAX(('対応履歴'!$B$4:$B$153=$A89)*('対応履歴'!$A$4:$A$153))),SUMPRODUCT(MAX(('美容室サロン'!$B$4:$B$153=$A89)*('美容室サロン'!$A$4:$A$153))),SUMPRODUCT(MAX(('飲食店'!$B$4:$B$153=$A89)*('飲食店'!$A$4:$A$153))),SUMPRODUCT(MAX(('BtoB営業'!$B$4:$B$153=$A89)*('BtoB営業'!$A$4:$A$153))))))</f>
        <v/>
      </c>
      <c r="J89" s="32" t="str">
        <f t="shared" si="2"/>
        <v/>
      </c>
      <c r="K89" s="33" t="str">
        <f>IF($A89="","",SUMIFS('対応履歴'!$F$4:$F$153,'対応履歴'!$B$4:$B$153,$A89)+SUMIFS('美容室サロン'!$G$4:$G$153,'美容室サロン'!$B$4:$B$153,$A89)+SUMIFS('飲食店'!$H$4:$H$153,'飲食店'!$B$4:$B$153,$A89)+SUMIFS('BtoB営業'!$F$4:$F$153,'BtoB営業'!$B$4:$B$153,$A89))</f>
        <v/>
      </c>
      <c r="L89" s="34" t="str">
        <f>IF($A89="","",COUNTIFS('対応履歴'!$B$4:$B$153,$A89)+COUNTIFS('美容室サロン'!$B$4:$B$153,$A89)+COUNTIFS('飲食店'!$B$4:$B$153,$A89)+COUNTIFS('BtoB営業'!$B$4:$B$153,$A89))</f>
        <v/>
      </c>
      <c r="M89" s="33" t="str">
        <f t="shared" si="3"/>
        <v/>
      </c>
      <c r="N89" s="32" t="str">
        <f>IF($A89="","",IF($K89&gt;='設定'!$C$5,"A",IF($K89&gt;='設定'!$C$6,"B","C")))</f>
        <v/>
      </c>
      <c r="O89" s="30"/>
      <c r="P89" s="32" t="str">
        <f>IF($A89="","",IF(AND($O89&lt;&gt;"",$O89&lt;TODAY()),"期限超過",IF(AND($O89&lt;&gt;"",$O89-TODAY()&lt;='設定'!$C$9),"今週対応",IF(AND($J89&lt;&gt;"",$J89&gt;'設定'!$C$10),"連絡が空いています",""))))</f>
        <v/>
      </c>
    </row>
    <row r="90" ht="30.0" customHeight="1">
      <c r="A90" s="28" t="str">
        <f t="shared" si="1"/>
        <v/>
      </c>
      <c r="B90" s="29"/>
      <c r="C90" s="29"/>
      <c r="D90" s="29"/>
      <c r="E90" s="29"/>
      <c r="F90" s="29"/>
      <c r="G90" s="30"/>
      <c r="H90" s="29"/>
      <c r="I90" s="31" t="str">
        <f>IF($A90="","",IF(MAX(SUMPRODUCT(MAX(('対応履歴'!$B$4:$B$153=$A90)*('対応履歴'!$A$4:$A$153))),SUMPRODUCT(MAX(('美容室サロン'!$B$4:$B$153=$A90)*('美容室サロン'!$A$4:$A$153))),SUMPRODUCT(MAX(('飲食店'!$B$4:$B$153=$A90)*('飲食店'!$A$4:$A$153))),SUMPRODUCT(MAX(('BtoB営業'!$B$4:$B$153=$A90)*('BtoB営業'!$A$4:$A$153))))=0,"",MAX(SUMPRODUCT(MAX(('対応履歴'!$B$4:$B$153=$A90)*('対応履歴'!$A$4:$A$153))),SUMPRODUCT(MAX(('美容室サロン'!$B$4:$B$153=$A90)*('美容室サロン'!$A$4:$A$153))),SUMPRODUCT(MAX(('飲食店'!$B$4:$B$153=$A90)*('飲食店'!$A$4:$A$153))),SUMPRODUCT(MAX(('BtoB営業'!$B$4:$B$153=$A90)*('BtoB営業'!$A$4:$A$153))))))</f>
        <v/>
      </c>
      <c r="J90" s="32" t="str">
        <f t="shared" si="2"/>
        <v/>
      </c>
      <c r="K90" s="33" t="str">
        <f>IF($A90="","",SUMIFS('対応履歴'!$F$4:$F$153,'対応履歴'!$B$4:$B$153,$A90)+SUMIFS('美容室サロン'!$G$4:$G$153,'美容室サロン'!$B$4:$B$153,$A90)+SUMIFS('飲食店'!$H$4:$H$153,'飲食店'!$B$4:$B$153,$A90)+SUMIFS('BtoB営業'!$F$4:$F$153,'BtoB営業'!$B$4:$B$153,$A90))</f>
        <v/>
      </c>
      <c r="L90" s="34" t="str">
        <f>IF($A90="","",COUNTIFS('対応履歴'!$B$4:$B$153,$A90)+COUNTIFS('美容室サロン'!$B$4:$B$153,$A90)+COUNTIFS('飲食店'!$B$4:$B$153,$A90)+COUNTIFS('BtoB営業'!$B$4:$B$153,$A90))</f>
        <v/>
      </c>
      <c r="M90" s="33" t="str">
        <f t="shared" si="3"/>
        <v/>
      </c>
      <c r="N90" s="32" t="str">
        <f>IF($A90="","",IF($K90&gt;='設定'!$C$5,"A",IF($K90&gt;='設定'!$C$6,"B","C")))</f>
        <v/>
      </c>
      <c r="O90" s="30"/>
      <c r="P90" s="32" t="str">
        <f>IF($A90="","",IF(AND($O90&lt;&gt;"",$O90&lt;TODAY()),"期限超過",IF(AND($O90&lt;&gt;"",$O90-TODAY()&lt;='設定'!$C$9),"今週対応",IF(AND($J90&lt;&gt;"",$J90&gt;'設定'!$C$10),"連絡が空いています",""))))</f>
        <v/>
      </c>
    </row>
    <row r="91" ht="30.0" customHeight="1">
      <c r="A91" s="28" t="str">
        <f t="shared" si="1"/>
        <v/>
      </c>
      <c r="B91" s="29"/>
      <c r="C91" s="29"/>
      <c r="D91" s="29"/>
      <c r="E91" s="29"/>
      <c r="F91" s="29"/>
      <c r="G91" s="30"/>
      <c r="H91" s="29"/>
      <c r="I91" s="31" t="str">
        <f>IF($A91="","",IF(MAX(SUMPRODUCT(MAX(('対応履歴'!$B$4:$B$153=$A91)*('対応履歴'!$A$4:$A$153))),SUMPRODUCT(MAX(('美容室サロン'!$B$4:$B$153=$A91)*('美容室サロン'!$A$4:$A$153))),SUMPRODUCT(MAX(('飲食店'!$B$4:$B$153=$A91)*('飲食店'!$A$4:$A$153))),SUMPRODUCT(MAX(('BtoB営業'!$B$4:$B$153=$A91)*('BtoB営業'!$A$4:$A$153))))=0,"",MAX(SUMPRODUCT(MAX(('対応履歴'!$B$4:$B$153=$A91)*('対応履歴'!$A$4:$A$153))),SUMPRODUCT(MAX(('美容室サロン'!$B$4:$B$153=$A91)*('美容室サロン'!$A$4:$A$153))),SUMPRODUCT(MAX(('飲食店'!$B$4:$B$153=$A91)*('飲食店'!$A$4:$A$153))),SUMPRODUCT(MAX(('BtoB営業'!$B$4:$B$153=$A91)*('BtoB営業'!$A$4:$A$153))))))</f>
        <v/>
      </c>
      <c r="J91" s="32" t="str">
        <f t="shared" si="2"/>
        <v/>
      </c>
      <c r="K91" s="33" t="str">
        <f>IF($A91="","",SUMIFS('対応履歴'!$F$4:$F$153,'対応履歴'!$B$4:$B$153,$A91)+SUMIFS('美容室サロン'!$G$4:$G$153,'美容室サロン'!$B$4:$B$153,$A91)+SUMIFS('飲食店'!$H$4:$H$153,'飲食店'!$B$4:$B$153,$A91)+SUMIFS('BtoB営業'!$F$4:$F$153,'BtoB営業'!$B$4:$B$153,$A91))</f>
        <v/>
      </c>
      <c r="L91" s="34" t="str">
        <f>IF($A91="","",COUNTIFS('対応履歴'!$B$4:$B$153,$A91)+COUNTIFS('美容室サロン'!$B$4:$B$153,$A91)+COUNTIFS('飲食店'!$B$4:$B$153,$A91)+COUNTIFS('BtoB営業'!$B$4:$B$153,$A91))</f>
        <v/>
      </c>
      <c r="M91" s="33" t="str">
        <f t="shared" si="3"/>
        <v/>
      </c>
      <c r="N91" s="32" t="str">
        <f>IF($A91="","",IF($K91&gt;='設定'!$C$5,"A",IF($K91&gt;='設定'!$C$6,"B","C")))</f>
        <v/>
      </c>
      <c r="O91" s="30"/>
      <c r="P91" s="32" t="str">
        <f>IF($A91="","",IF(AND($O91&lt;&gt;"",$O91&lt;TODAY()),"期限超過",IF(AND($O91&lt;&gt;"",$O91-TODAY()&lt;='設定'!$C$9),"今週対応",IF(AND($J91&lt;&gt;"",$J91&gt;'設定'!$C$10),"連絡が空いています",""))))</f>
        <v/>
      </c>
    </row>
    <row r="92" ht="30.0" customHeight="1">
      <c r="A92" s="28" t="str">
        <f t="shared" si="1"/>
        <v/>
      </c>
      <c r="B92" s="29"/>
      <c r="C92" s="29"/>
      <c r="D92" s="29"/>
      <c r="E92" s="29"/>
      <c r="F92" s="29"/>
      <c r="G92" s="30"/>
      <c r="H92" s="29"/>
      <c r="I92" s="31" t="str">
        <f>IF($A92="","",IF(MAX(SUMPRODUCT(MAX(('対応履歴'!$B$4:$B$153=$A92)*('対応履歴'!$A$4:$A$153))),SUMPRODUCT(MAX(('美容室サロン'!$B$4:$B$153=$A92)*('美容室サロン'!$A$4:$A$153))),SUMPRODUCT(MAX(('飲食店'!$B$4:$B$153=$A92)*('飲食店'!$A$4:$A$153))),SUMPRODUCT(MAX(('BtoB営業'!$B$4:$B$153=$A92)*('BtoB営業'!$A$4:$A$153))))=0,"",MAX(SUMPRODUCT(MAX(('対応履歴'!$B$4:$B$153=$A92)*('対応履歴'!$A$4:$A$153))),SUMPRODUCT(MAX(('美容室サロン'!$B$4:$B$153=$A92)*('美容室サロン'!$A$4:$A$153))),SUMPRODUCT(MAX(('飲食店'!$B$4:$B$153=$A92)*('飲食店'!$A$4:$A$153))),SUMPRODUCT(MAX(('BtoB営業'!$B$4:$B$153=$A92)*('BtoB営業'!$A$4:$A$153))))))</f>
        <v/>
      </c>
      <c r="J92" s="32" t="str">
        <f t="shared" si="2"/>
        <v/>
      </c>
      <c r="K92" s="33" t="str">
        <f>IF($A92="","",SUMIFS('対応履歴'!$F$4:$F$153,'対応履歴'!$B$4:$B$153,$A92)+SUMIFS('美容室サロン'!$G$4:$G$153,'美容室サロン'!$B$4:$B$153,$A92)+SUMIFS('飲食店'!$H$4:$H$153,'飲食店'!$B$4:$B$153,$A92)+SUMIFS('BtoB営業'!$F$4:$F$153,'BtoB営業'!$B$4:$B$153,$A92))</f>
        <v/>
      </c>
      <c r="L92" s="34" t="str">
        <f>IF($A92="","",COUNTIFS('対応履歴'!$B$4:$B$153,$A92)+COUNTIFS('美容室サロン'!$B$4:$B$153,$A92)+COUNTIFS('飲食店'!$B$4:$B$153,$A92)+COUNTIFS('BtoB営業'!$B$4:$B$153,$A92))</f>
        <v/>
      </c>
      <c r="M92" s="33" t="str">
        <f t="shared" si="3"/>
        <v/>
      </c>
      <c r="N92" s="32" t="str">
        <f>IF($A92="","",IF($K92&gt;='設定'!$C$5,"A",IF($K92&gt;='設定'!$C$6,"B","C")))</f>
        <v/>
      </c>
      <c r="O92" s="30"/>
      <c r="P92" s="32" t="str">
        <f>IF($A92="","",IF(AND($O92&lt;&gt;"",$O92&lt;TODAY()),"期限超過",IF(AND($O92&lt;&gt;"",$O92-TODAY()&lt;='設定'!$C$9),"今週対応",IF(AND($J92&lt;&gt;"",$J92&gt;'設定'!$C$10),"連絡が空いています",""))))</f>
        <v/>
      </c>
    </row>
    <row r="93" ht="30.0" customHeight="1">
      <c r="A93" s="28" t="str">
        <f t="shared" si="1"/>
        <v/>
      </c>
      <c r="B93" s="29"/>
      <c r="C93" s="29"/>
      <c r="D93" s="29"/>
      <c r="E93" s="29"/>
      <c r="F93" s="29"/>
      <c r="G93" s="30"/>
      <c r="H93" s="29"/>
      <c r="I93" s="31" t="str">
        <f>IF($A93="","",IF(MAX(SUMPRODUCT(MAX(('対応履歴'!$B$4:$B$153=$A93)*('対応履歴'!$A$4:$A$153))),SUMPRODUCT(MAX(('美容室サロン'!$B$4:$B$153=$A93)*('美容室サロン'!$A$4:$A$153))),SUMPRODUCT(MAX(('飲食店'!$B$4:$B$153=$A93)*('飲食店'!$A$4:$A$153))),SUMPRODUCT(MAX(('BtoB営業'!$B$4:$B$153=$A93)*('BtoB営業'!$A$4:$A$153))))=0,"",MAX(SUMPRODUCT(MAX(('対応履歴'!$B$4:$B$153=$A93)*('対応履歴'!$A$4:$A$153))),SUMPRODUCT(MAX(('美容室サロン'!$B$4:$B$153=$A93)*('美容室サロン'!$A$4:$A$153))),SUMPRODUCT(MAX(('飲食店'!$B$4:$B$153=$A93)*('飲食店'!$A$4:$A$153))),SUMPRODUCT(MAX(('BtoB営業'!$B$4:$B$153=$A93)*('BtoB営業'!$A$4:$A$153))))))</f>
        <v/>
      </c>
      <c r="J93" s="32" t="str">
        <f t="shared" si="2"/>
        <v/>
      </c>
      <c r="K93" s="33" t="str">
        <f>IF($A93="","",SUMIFS('対応履歴'!$F$4:$F$153,'対応履歴'!$B$4:$B$153,$A93)+SUMIFS('美容室サロン'!$G$4:$G$153,'美容室サロン'!$B$4:$B$153,$A93)+SUMIFS('飲食店'!$H$4:$H$153,'飲食店'!$B$4:$B$153,$A93)+SUMIFS('BtoB営業'!$F$4:$F$153,'BtoB営業'!$B$4:$B$153,$A93))</f>
        <v/>
      </c>
      <c r="L93" s="34" t="str">
        <f>IF($A93="","",COUNTIFS('対応履歴'!$B$4:$B$153,$A93)+COUNTIFS('美容室サロン'!$B$4:$B$153,$A93)+COUNTIFS('飲食店'!$B$4:$B$153,$A93)+COUNTIFS('BtoB営業'!$B$4:$B$153,$A93))</f>
        <v/>
      </c>
      <c r="M93" s="33" t="str">
        <f t="shared" si="3"/>
        <v/>
      </c>
      <c r="N93" s="32" t="str">
        <f>IF($A93="","",IF($K93&gt;='設定'!$C$5,"A",IF($K93&gt;='設定'!$C$6,"B","C")))</f>
        <v/>
      </c>
      <c r="O93" s="30"/>
      <c r="P93" s="32" t="str">
        <f>IF($A93="","",IF(AND($O93&lt;&gt;"",$O93&lt;TODAY()),"期限超過",IF(AND($O93&lt;&gt;"",$O93-TODAY()&lt;='設定'!$C$9),"今週対応",IF(AND($J93&lt;&gt;"",$J93&gt;'設定'!$C$10),"連絡が空いています",""))))</f>
        <v/>
      </c>
    </row>
    <row r="94" ht="30.0" customHeight="1">
      <c r="A94" s="28" t="str">
        <f t="shared" si="1"/>
        <v/>
      </c>
      <c r="B94" s="29"/>
      <c r="C94" s="29"/>
      <c r="D94" s="29"/>
      <c r="E94" s="29"/>
      <c r="F94" s="29"/>
      <c r="G94" s="30"/>
      <c r="H94" s="29"/>
      <c r="I94" s="31" t="str">
        <f>IF($A94="","",IF(MAX(SUMPRODUCT(MAX(('対応履歴'!$B$4:$B$153=$A94)*('対応履歴'!$A$4:$A$153))),SUMPRODUCT(MAX(('美容室サロン'!$B$4:$B$153=$A94)*('美容室サロン'!$A$4:$A$153))),SUMPRODUCT(MAX(('飲食店'!$B$4:$B$153=$A94)*('飲食店'!$A$4:$A$153))),SUMPRODUCT(MAX(('BtoB営業'!$B$4:$B$153=$A94)*('BtoB営業'!$A$4:$A$153))))=0,"",MAX(SUMPRODUCT(MAX(('対応履歴'!$B$4:$B$153=$A94)*('対応履歴'!$A$4:$A$153))),SUMPRODUCT(MAX(('美容室サロン'!$B$4:$B$153=$A94)*('美容室サロン'!$A$4:$A$153))),SUMPRODUCT(MAX(('飲食店'!$B$4:$B$153=$A94)*('飲食店'!$A$4:$A$153))),SUMPRODUCT(MAX(('BtoB営業'!$B$4:$B$153=$A94)*('BtoB営業'!$A$4:$A$153))))))</f>
        <v/>
      </c>
      <c r="J94" s="32" t="str">
        <f t="shared" si="2"/>
        <v/>
      </c>
      <c r="K94" s="33" t="str">
        <f>IF($A94="","",SUMIFS('対応履歴'!$F$4:$F$153,'対応履歴'!$B$4:$B$153,$A94)+SUMIFS('美容室サロン'!$G$4:$G$153,'美容室サロン'!$B$4:$B$153,$A94)+SUMIFS('飲食店'!$H$4:$H$153,'飲食店'!$B$4:$B$153,$A94)+SUMIFS('BtoB営業'!$F$4:$F$153,'BtoB営業'!$B$4:$B$153,$A94))</f>
        <v/>
      </c>
      <c r="L94" s="34" t="str">
        <f>IF($A94="","",COUNTIFS('対応履歴'!$B$4:$B$153,$A94)+COUNTIFS('美容室サロン'!$B$4:$B$153,$A94)+COUNTIFS('飲食店'!$B$4:$B$153,$A94)+COUNTIFS('BtoB営業'!$B$4:$B$153,$A94))</f>
        <v/>
      </c>
      <c r="M94" s="33" t="str">
        <f t="shared" si="3"/>
        <v/>
      </c>
      <c r="N94" s="32" t="str">
        <f>IF($A94="","",IF($K94&gt;='設定'!$C$5,"A",IF($K94&gt;='設定'!$C$6,"B","C")))</f>
        <v/>
      </c>
      <c r="O94" s="30"/>
      <c r="P94" s="32" t="str">
        <f>IF($A94="","",IF(AND($O94&lt;&gt;"",$O94&lt;TODAY()),"期限超過",IF(AND($O94&lt;&gt;"",$O94-TODAY()&lt;='設定'!$C$9),"今週対応",IF(AND($J94&lt;&gt;"",$J94&gt;'設定'!$C$10),"連絡が空いています",""))))</f>
        <v/>
      </c>
    </row>
    <row r="95" ht="30.0" customHeight="1">
      <c r="A95" s="28" t="str">
        <f t="shared" si="1"/>
        <v/>
      </c>
      <c r="B95" s="29"/>
      <c r="C95" s="29"/>
      <c r="D95" s="29"/>
      <c r="E95" s="29"/>
      <c r="F95" s="29"/>
      <c r="G95" s="30"/>
      <c r="H95" s="29"/>
      <c r="I95" s="31" t="str">
        <f>IF($A95="","",IF(MAX(SUMPRODUCT(MAX(('対応履歴'!$B$4:$B$153=$A95)*('対応履歴'!$A$4:$A$153))),SUMPRODUCT(MAX(('美容室サロン'!$B$4:$B$153=$A95)*('美容室サロン'!$A$4:$A$153))),SUMPRODUCT(MAX(('飲食店'!$B$4:$B$153=$A95)*('飲食店'!$A$4:$A$153))),SUMPRODUCT(MAX(('BtoB営業'!$B$4:$B$153=$A95)*('BtoB営業'!$A$4:$A$153))))=0,"",MAX(SUMPRODUCT(MAX(('対応履歴'!$B$4:$B$153=$A95)*('対応履歴'!$A$4:$A$153))),SUMPRODUCT(MAX(('美容室サロン'!$B$4:$B$153=$A95)*('美容室サロン'!$A$4:$A$153))),SUMPRODUCT(MAX(('飲食店'!$B$4:$B$153=$A95)*('飲食店'!$A$4:$A$153))),SUMPRODUCT(MAX(('BtoB営業'!$B$4:$B$153=$A95)*('BtoB営業'!$A$4:$A$153))))))</f>
        <v/>
      </c>
      <c r="J95" s="32" t="str">
        <f t="shared" si="2"/>
        <v/>
      </c>
      <c r="K95" s="33" t="str">
        <f>IF($A95="","",SUMIFS('対応履歴'!$F$4:$F$153,'対応履歴'!$B$4:$B$153,$A95)+SUMIFS('美容室サロン'!$G$4:$G$153,'美容室サロン'!$B$4:$B$153,$A95)+SUMIFS('飲食店'!$H$4:$H$153,'飲食店'!$B$4:$B$153,$A95)+SUMIFS('BtoB営業'!$F$4:$F$153,'BtoB営業'!$B$4:$B$153,$A95))</f>
        <v/>
      </c>
      <c r="L95" s="34" t="str">
        <f>IF($A95="","",COUNTIFS('対応履歴'!$B$4:$B$153,$A95)+COUNTIFS('美容室サロン'!$B$4:$B$153,$A95)+COUNTIFS('飲食店'!$B$4:$B$153,$A95)+COUNTIFS('BtoB営業'!$B$4:$B$153,$A95))</f>
        <v/>
      </c>
      <c r="M95" s="33" t="str">
        <f t="shared" si="3"/>
        <v/>
      </c>
      <c r="N95" s="32" t="str">
        <f>IF($A95="","",IF($K95&gt;='設定'!$C$5,"A",IF($K95&gt;='設定'!$C$6,"B","C")))</f>
        <v/>
      </c>
      <c r="O95" s="30"/>
      <c r="P95" s="32" t="str">
        <f>IF($A95="","",IF(AND($O95&lt;&gt;"",$O95&lt;TODAY()),"期限超過",IF(AND($O95&lt;&gt;"",$O95-TODAY()&lt;='設定'!$C$9),"今週対応",IF(AND($J95&lt;&gt;"",$J95&gt;'設定'!$C$10),"連絡が空いています",""))))</f>
        <v/>
      </c>
    </row>
    <row r="96" ht="30.0" customHeight="1">
      <c r="A96" s="28" t="str">
        <f t="shared" si="1"/>
        <v/>
      </c>
      <c r="B96" s="29"/>
      <c r="C96" s="29"/>
      <c r="D96" s="29"/>
      <c r="E96" s="29"/>
      <c r="F96" s="29"/>
      <c r="G96" s="30"/>
      <c r="H96" s="29"/>
      <c r="I96" s="31" t="str">
        <f>IF($A96="","",IF(MAX(SUMPRODUCT(MAX(('対応履歴'!$B$4:$B$153=$A96)*('対応履歴'!$A$4:$A$153))),SUMPRODUCT(MAX(('美容室サロン'!$B$4:$B$153=$A96)*('美容室サロン'!$A$4:$A$153))),SUMPRODUCT(MAX(('飲食店'!$B$4:$B$153=$A96)*('飲食店'!$A$4:$A$153))),SUMPRODUCT(MAX(('BtoB営業'!$B$4:$B$153=$A96)*('BtoB営業'!$A$4:$A$153))))=0,"",MAX(SUMPRODUCT(MAX(('対応履歴'!$B$4:$B$153=$A96)*('対応履歴'!$A$4:$A$153))),SUMPRODUCT(MAX(('美容室サロン'!$B$4:$B$153=$A96)*('美容室サロン'!$A$4:$A$153))),SUMPRODUCT(MAX(('飲食店'!$B$4:$B$153=$A96)*('飲食店'!$A$4:$A$153))),SUMPRODUCT(MAX(('BtoB営業'!$B$4:$B$153=$A96)*('BtoB営業'!$A$4:$A$153))))))</f>
        <v/>
      </c>
      <c r="J96" s="32" t="str">
        <f t="shared" si="2"/>
        <v/>
      </c>
      <c r="K96" s="33" t="str">
        <f>IF($A96="","",SUMIFS('対応履歴'!$F$4:$F$153,'対応履歴'!$B$4:$B$153,$A96)+SUMIFS('美容室サロン'!$G$4:$G$153,'美容室サロン'!$B$4:$B$153,$A96)+SUMIFS('飲食店'!$H$4:$H$153,'飲食店'!$B$4:$B$153,$A96)+SUMIFS('BtoB営業'!$F$4:$F$153,'BtoB営業'!$B$4:$B$153,$A96))</f>
        <v/>
      </c>
      <c r="L96" s="34" t="str">
        <f>IF($A96="","",COUNTIFS('対応履歴'!$B$4:$B$153,$A96)+COUNTIFS('美容室サロン'!$B$4:$B$153,$A96)+COUNTIFS('飲食店'!$B$4:$B$153,$A96)+COUNTIFS('BtoB営業'!$B$4:$B$153,$A96))</f>
        <v/>
      </c>
      <c r="M96" s="33" t="str">
        <f t="shared" si="3"/>
        <v/>
      </c>
      <c r="N96" s="32" t="str">
        <f>IF($A96="","",IF($K96&gt;='設定'!$C$5,"A",IF($K96&gt;='設定'!$C$6,"B","C")))</f>
        <v/>
      </c>
      <c r="O96" s="30"/>
      <c r="P96" s="32" t="str">
        <f>IF($A96="","",IF(AND($O96&lt;&gt;"",$O96&lt;TODAY()),"期限超過",IF(AND($O96&lt;&gt;"",$O96-TODAY()&lt;='設定'!$C$9),"今週対応",IF(AND($J96&lt;&gt;"",$J96&gt;'設定'!$C$10),"連絡が空いています",""))))</f>
        <v/>
      </c>
    </row>
    <row r="97" ht="30.0" customHeight="1">
      <c r="A97" s="28" t="str">
        <f t="shared" si="1"/>
        <v/>
      </c>
      <c r="B97" s="29"/>
      <c r="C97" s="29"/>
      <c r="D97" s="29"/>
      <c r="E97" s="29"/>
      <c r="F97" s="29"/>
      <c r="G97" s="30"/>
      <c r="H97" s="29"/>
      <c r="I97" s="31" t="str">
        <f>IF($A97="","",IF(MAX(SUMPRODUCT(MAX(('対応履歴'!$B$4:$B$153=$A97)*('対応履歴'!$A$4:$A$153))),SUMPRODUCT(MAX(('美容室サロン'!$B$4:$B$153=$A97)*('美容室サロン'!$A$4:$A$153))),SUMPRODUCT(MAX(('飲食店'!$B$4:$B$153=$A97)*('飲食店'!$A$4:$A$153))),SUMPRODUCT(MAX(('BtoB営業'!$B$4:$B$153=$A97)*('BtoB営業'!$A$4:$A$153))))=0,"",MAX(SUMPRODUCT(MAX(('対応履歴'!$B$4:$B$153=$A97)*('対応履歴'!$A$4:$A$153))),SUMPRODUCT(MAX(('美容室サロン'!$B$4:$B$153=$A97)*('美容室サロン'!$A$4:$A$153))),SUMPRODUCT(MAX(('飲食店'!$B$4:$B$153=$A97)*('飲食店'!$A$4:$A$153))),SUMPRODUCT(MAX(('BtoB営業'!$B$4:$B$153=$A97)*('BtoB営業'!$A$4:$A$153))))))</f>
        <v/>
      </c>
      <c r="J97" s="32" t="str">
        <f t="shared" si="2"/>
        <v/>
      </c>
      <c r="K97" s="33" t="str">
        <f>IF($A97="","",SUMIFS('対応履歴'!$F$4:$F$153,'対応履歴'!$B$4:$B$153,$A97)+SUMIFS('美容室サロン'!$G$4:$G$153,'美容室サロン'!$B$4:$B$153,$A97)+SUMIFS('飲食店'!$H$4:$H$153,'飲食店'!$B$4:$B$153,$A97)+SUMIFS('BtoB営業'!$F$4:$F$153,'BtoB営業'!$B$4:$B$153,$A97))</f>
        <v/>
      </c>
      <c r="L97" s="34" t="str">
        <f>IF($A97="","",COUNTIFS('対応履歴'!$B$4:$B$153,$A97)+COUNTIFS('美容室サロン'!$B$4:$B$153,$A97)+COUNTIFS('飲食店'!$B$4:$B$153,$A97)+COUNTIFS('BtoB営業'!$B$4:$B$153,$A97))</f>
        <v/>
      </c>
      <c r="M97" s="33" t="str">
        <f t="shared" si="3"/>
        <v/>
      </c>
      <c r="N97" s="32" t="str">
        <f>IF($A97="","",IF($K97&gt;='設定'!$C$5,"A",IF($K97&gt;='設定'!$C$6,"B","C")))</f>
        <v/>
      </c>
      <c r="O97" s="30"/>
      <c r="P97" s="32" t="str">
        <f>IF($A97="","",IF(AND($O97&lt;&gt;"",$O97&lt;TODAY()),"期限超過",IF(AND($O97&lt;&gt;"",$O97-TODAY()&lt;='設定'!$C$9),"今週対応",IF(AND($J97&lt;&gt;"",$J97&gt;'設定'!$C$10),"連絡が空いています",""))))</f>
        <v/>
      </c>
    </row>
    <row r="98" ht="30.0" customHeight="1">
      <c r="A98" s="28" t="str">
        <f t="shared" si="1"/>
        <v/>
      </c>
      <c r="B98" s="29"/>
      <c r="C98" s="29"/>
      <c r="D98" s="29"/>
      <c r="E98" s="29"/>
      <c r="F98" s="29"/>
      <c r="G98" s="30"/>
      <c r="H98" s="29"/>
      <c r="I98" s="31" t="str">
        <f>IF($A98="","",IF(MAX(SUMPRODUCT(MAX(('対応履歴'!$B$4:$B$153=$A98)*('対応履歴'!$A$4:$A$153))),SUMPRODUCT(MAX(('美容室サロン'!$B$4:$B$153=$A98)*('美容室サロン'!$A$4:$A$153))),SUMPRODUCT(MAX(('飲食店'!$B$4:$B$153=$A98)*('飲食店'!$A$4:$A$153))),SUMPRODUCT(MAX(('BtoB営業'!$B$4:$B$153=$A98)*('BtoB営業'!$A$4:$A$153))))=0,"",MAX(SUMPRODUCT(MAX(('対応履歴'!$B$4:$B$153=$A98)*('対応履歴'!$A$4:$A$153))),SUMPRODUCT(MAX(('美容室サロン'!$B$4:$B$153=$A98)*('美容室サロン'!$A$4:$A$153))),SUMPRODUCT(MAX(('飲食店'!$B$4:$B$153=$A98)*('飲食店'!$A$4:$A$153))),SUMPRODUCT(MAX(('BtoB営業'!$B$4:$B$153=$A98)*('BtoB営業'!$A$4:$A$153))))))</f>
        <v/>
      </c>
      <c r="J98" s="32" t="str">
        <f t="shared" si="2"/>
        <v/>
      </c>
      <c r="K98" s="33" t="str">
        <f>IF($A98="","",SUMIFS('対応履歴'!$F$4:$F$153,'対応履歴'!$B$4:$B$153,$A98)+SUMIFS('美容室サロン'!$G$4:$G$153,'美容室サロン'!$B$4:$B$153,$A98)+SUMIFS('飲食店'!$H$4:$H$153,'飲食店'!$B$4:$B$153,$A98)+SUMIFS('BtoB営業'!$F$4:$F$153,'BtoB営業'!$B$4:$B$153,$A98))</f>
        <v/>
      </c>
      <c r="L98" s="34" t="str">
        <f>IF($A98="","",COUNTIFS('対応履歴'!$B$4:$B$153,$A98)+COUNTIFS('美容室サロン'!$B$4:$B$153,$A98)+COUNTIFS('飲食店'!$B$4:$B$153,$A98)+COUNTIFS('BtoB営業'!$B$4:$B$153,$A98))</f>
        <v/>
      </c>
      <c r="M98" s="33" t="str">
        <f t="shared" si="3"/>
        <v/>
      </c>
      <c r="N98" s="32" t="str">
        <f>IF($A98="","",IF($K98&gt;='設定'!$C$5,"A",IF($K98&gt;='設定'!$C$6,"B","C")))</f>
        <v/>
      </c>
      <c r="O98" s="30"/>
      <c r="P98" s="32" t="str">
        <f>IF($A98="","",IF(AND($O98&lt;&gt;"",$O98&lt;TODAY()),"期限超過",IF(AND($O98&lt;&gt;"",$O98-TODAY()&lt;='設定'!$C$9),"今週対応",IF(AND($J98&lt;&gt;"",$J98&gt;'設定'!$C$10),"連絡が空いています",""))))</f>
        <v/>
      </c>
    </row>
    <row r="99" ht="30.0" customHeight="1">
      <c r="A99" s="28" t="str">
        <f t="shared" si="1"/>
        <v/>
      </c>
      <c r="B99" s="29"/>
      <c r="C99" s="29"/>
      <c r="D99" s="29"/>
      <c r="E99" s="29"/>
      <c r="F99" s="29"/>
      <c r="G99" s="30"/>
      <c r="H99" s="29"/>
      <c r="I99" s="31" t="str">
        <f>IF($A99="","",IF(MAX(SUMPRODUCT(MAX(('対応履歴'!$B$4:$B$153=$A99)*('対応履歴'!$A$4:$A$153))),SUMPRODUCT(MAX(('美容室サロン'!$B$4:$B$153=$A99)*('美容室サロン'!$A$4:$A$153))),SUMPRODUCT(MAX(('飲食店'!$B$4:$B$153=$A99)*('飲食店'!$A$4:$A$153))),SUMPRODUCT(MAX(('BtoB営業'!$B$4:$B$153=$A99)*('BtoB営業'!$A$4:$A$153))))=0,"",MAX(SUMPRODUCT(MAX(('対応履歴'!$B$4:$B$153=$A99)*('対応履歴'!$A$4:$A$153))),SUMPRODUCT(MAX(('美容室サロン'!$B$4:$B$153=$A99)*('美容室サロン'!$A$4:$A$153))),SUMPRODUCT(MAX(('飲食店'!$B$4:$B$153=$A99)*('飲食店'!$A$4:$A$153))),SUMPRODUCT(MAX(('BtoB営業'!$B$4:$B$153=$A99)*('BtoB営業'!$A$4:$A$153))))))</f>
        <v/>
      </c>
      <c r="J99" s="32" t="str">
        <f t="shared" si="2"/>
        <v/>
      </c>
      <c r="K99" s="33" t="str">
        <f>IF($A99="","",SUMIFS('対応履歴'!$F$4:$F$153,'対応履歴'!$B$4:$B$153,$A99)+SUMIFS('美容室サロン'!$G$4:$G$153,'美容室サロン'!$B$4:$B$153,$A99)+SUMIFS('飲食店'!$H$4:$H$153,'飲食店'!$B$4:$B$153,$A99)+SUMIFS('BtoB営業'!$F$4:$F$153,'BtoB営業'!$B$4:$B$153,$A99))</f>
        <v/>
      </c>
      <c r="L99" s="34" t="str">
        <f>IF($A99="","",COUNTIFS('対応履歴'!$B$4:$B$153,$A99)+COUNTIFS('美容室サロン'!$B$4:$B$153,$A99)+COUNTIFS('飲食店'!$B$4:$B$153,$A99)+COUNTIFS('BtoB営業'!$B$4:$B$153,$A99))</f>
        <v/>
      </c>
      <c r="M99" s="33" t="str">
        <f t="shared" si="3"/>
        <v/>
      </c>
      <c r="N99" s="32" t="str">
        <f>IF($A99="","",IF($K99&gt;='設定'!$C$5,"A",IF($K99&gt;='設定'!$C$6,"B","C")))</f>
        <v/>
      </c>
      <c r="O99" s="30"/>
      <c r="P99" s="32" t="str">
        <f>IF($A99="","",IF(AND($O99&lt;&gt;"",$O99&lt;TODAY()),"期限超過",IF(AND($O99&lt;&gt;"",$O99-TODAY()&lt;='設定'!$C$9),"今週対応",IF(AND($J99&lt;&gt;"",$J99&gt;'設定'!$C$10),"連絡が空いています",""))))</f>
        <v/>
      </c>
    </row>
    <row r="100" ht="30.0" customHeight="1">
      <c r="A100" s="28" t="str">
        <f t="shared" si="1"/>
        <v/>
      </c>
      <c r="B100" s="29"/>
      <c r="C100" s="29"/>
      <c r="D100" s="29"/>
      <c r="E100" s="29"/>
      <c r="F100" s="29"/>
      <c r="G100" s="30"/>
      <c r="H100" s="29"/>
      <c r="I100" s="31" t="str">
        <f>IF($A100="","",IF(MAX(SUMPRODUCT(MAX(('対応履歴'!$B$4:$B$153=$A100)*('対応履歴'!$A$4:$A$153))),SUMPRODUCT(MAX(('美容室サロン'!$B$4:$B$153=$A100)*('美容室サロン'!$A$4:$A$153))),SUMPRODUCT(MAX(('飲食店'!$B$4:$B$153=$A100)*('飲食店'!$A$4:$A$153))),SUMPRODUCT(MAX(('BtoB営業'!$B$4:$B$153=$A100)*('BtoB営業'!$A$4:$A$153))))=0,"",MAX(SUMPRODUCT(MAX(('対応履歴'!$B$4:$B$153=$A100)*('対応履歴'!$A$4:$A$153))),SUMPRODUCT(MAX(('美容室サロン'!$B$4:$B$153=$A100)*('美容室サロン'!$A$4:$A$153))),SUMPRODUCT(MAX(('飲食店'!$B$4:$B$153=$A100)*('飲食店'!$A$4:$A$153))),SUMPRODUCT(MAX(('BtoB営業'!$B$4:$B$153=$A100)*('BtoB営業'!$A$4:$A$153))))))</f>
        <v/>
      </c>
      <c r="J100" s="32" t="str">
        <f t="shared" si="2"/>
        <v/>
      </c>
      <c r="K100" s="33" t="str">
        <f>IF($A100="","",SUMIFS('対応履歴'!$F$4:$F$153,'対応履歴'!$B$4:$B$153,$A100)+SUMIFS('美容室サロン'!$G$4:$G$153,'美容室サロン'!$B$4:$B$153,$A100)+SUMIFS('飲食店'!$H$4:$H$153,'飲食店'!$B$4:$B$153,$A100)+SUMIFS('BtoB営業'!$F$4:$F$153,'BtoB営業'!$B$4:$B$153,$A100))</f>
        <v/>
      </c>
      <c r="L100" s="34" t="str">
        <f>IF($A100="","",COUNTIFS('対応履歴'!$B$4:$B$153,$A100)+COUNTIFS('美容室サロン'!$B$4:$B$153,$A100)+COUNTIFS('飲食店'!$B$4:$B$153,$A100)+COUNTIFS('BtoB営業'!$B$4:$B$153,$A100))</f>
        <v/>
      </c>
      <c r="M100" s="33" t="str">
        <f t="shared" si="3"/>
        <v/>
      </c>
      <c r="N100" s="32" t="str">
        <f>IF($A100="","",IF($K100&gt;='設定'!$C$5,"A",IF($K100&gt;='設定'!$C$6,"B","C")))</f>
        <v/>
      </c>
      <c r="O100" s="30"/>
      <c r="P100" s="32" t="str">
        <f>IF($A100="","",IF(AND($O100&lt;&gt;"",$O100&lt;TODAY()),"期限超過",IF(AND($O100&lt;&gt;"",$O100-TODAY()&lt;='設定'!$C$9),"今週対応",IF(AND($J100&lt;&gt;"",$J100&gt;'設定'!$C$10),"連絡が空いています",""))))</f>
        <v/>
      </c>
    </row>
    <row r="101" ht="30.0" customHeight="1">
      <c r="A101" s="28" t="str">
        <f t="shared" si="1"/>
        <v/>
      </c>
      <c r="B101" s="29"/>
      <c r="C101" s="29"/>
      <c r="D101" s="29"/>
      <c r="E101" s="29"/>
      <c r="F101" s="29"/>
      <c r="G101" s="30"/>
      <c r="H101" s="29"/>
      <c r="I101" s="31" t="str">
        <f>IF($A101="","",IF(MAX(SUMPRODUCT(MAX(('対応履歴'!$B$4:$B$153=$A101)*('対応履歴'!$A$4:$A$153))),SUMPRODUCT(MAX(('美容室サロン'!$B$4:$B$153=$A101)*('美容室サロン'!$A$4:$A$153))),SUMPRODUCT(MAX(('飲食店'!$B$4:$B$153=$A101)*('飲食店'!$A$4:$A$153))),SUMPRODUCT(MAX(('BtoB営業'!$B$4:$B$153=$A101)*('BtoB営業'!$A$4:$A$153))))=0,"",MAX(SUMPRODUCT(MAX(('対応履歴'!$B$4:$B$153=$A101)*('対応履歴'!$A$4:$A$153))),SUMPRODUCT(MAX(('美容室サロン'!$B$4:$B$153=$A101)*('美容室サロン'!$A$4:$A$153))),SUMPRODUCT(MAX(('飲食店'!$B$4:$B$153=$A101)*('飲食店'!$A$4:$A$153))),SUMPRODUCT(MAX(('BtoB営業'!$B$4:$B$153=$A101)*('BtoB営業'!$A$4:$A$153))))))</f>
        <v/>
      </c>
      <c r="J101" s="32" t="str">
        <f t="shared" si="2"/>
        <v/>
      </c>
      <c r="K101" s="33" t="str">
        <f>IF($A101="","",SUMIFS('対応履歴'!$F$4:$F$153,'対応履歴'!$B$4:$B$153,$A101)+SUMIFS('美容室サロン'!$G$4:$G$153,'美容室サロン'!$B$4:$B$153,$A101)+SUMIFS('飲食店'!$H$4:$H$153,'飲食店'!$B$4:$B$153,$A101)+SUMIFS('BtoB営業'!$F$4:$F$153,'BtoB営業'!$B$4:$B$153,$A101))</f>
        <v/>
      </c>
      <c r="L101" s="34" t="str">
        <f>IF($A101="","",COUNTIFS('対応履歴'!$B$4:$B$153,$A101)+COUNTIFS('美容室サロン'!$B$4:$B$153,$A101)+COUNTIFS('飲食店'!$B$4:$B$153,$A101)+COUNTIFS('BtoB営業'!$B$4:$B$153,$A101))</f>
        <v/>
      </c>
      <c r="M101" s="33" t="str">
        <f t="shared" si="3"/>
        <v/>
      </c>
      <c r="N101" s="32" t="str">
        <f>IF($A101="","",IF($K101&gt;='設定'!$C$5,"A",IF($K101&gt;='設定'!$C$6,"B","C")))</f>
        <v/>
      </c>
      <c r="O101" s="30"/>
      <c r="P101" s="32" t="str">
        <f>IF($A101="","",IF(AND($O101&lt;&gt;"",$O101&lt;TODAY()),"期限超過",IF(AND($O101&lt;&gt;"",$O101-TODAY()&lt;='設定'!$C$9),"今週対応",IF(AND($J101&lt;&gt;"",$J101&gt;'設定'!$C$10),"連絡が空いています",""))))</f>
        <v/>
      </c>
    </row>
    <row r="102" ht="30.0" customHeight="1">
      <c r="A102" s="28" t="str">
        <f t="shared" si="1"/>
        <v/>
      </c>
      <c r="B102" s="29"/>
      <c r="C102" s="29"/>
      <c r="D102" s="29"/>
      <c r="E102" s="29"/>
      <c r="F102" s="29"/>
      <c r="G102" s="30"/>
      <c r="H102" s="29"/>
      <c r="I102" s="31" t="str">
        <f>IF($A102="","",IF(MAX(SUMPRODUCT(MAX(('対応履歴'!$B$4:$B$153=$A102)*('対応履歴'!$A$4:$A$153))),SUMPRODUCT(MAX(('美容室サロン'!$B$4:$B$153=$A102)*('美容室サロン'!$A$4:$A$153))),SUMPRODUCT(MAX(('飲食店'!$B$4:$B$153=$A102)*('飲食店'!$A$4:$A$153))),SUMPRODUCT(MAX(('BtoB営業'!$B$4:$B$153=$A102)*('BtoB営業'!$A$4:$A$153))))=0,"",MAX(SUMPRODUCT(MAX(('対応履歴'!$B$4:$B$153=$A102)*('対応履歴'!$A$4:$A$153))),SUMPRODUCT(MAX(('美容室サロン'!$B$4:$B$153=$A102)*('美容室サロン'!$A$4:$A$153))),SUMPRODUCT(MAX(('飲食店'!$B$4:$B$153=$A102)*('飲食店'!$A$4:$A$153))),SUMPRODUCT(MAX(('BtoB営業'!$B$4:$B$153=$A102)*('BtoB営業'!$A$4:$A$153))))))</f>
        <v/>
      </c>
      <c r="J102" s="32" t="str">
        <f t="shared" si="2"/>
        <v/>
      </c>
      <c r="K102" s="33" t="str">
        <f>IF($A102="","",SUMIFS('対応履歴'!$F$4:$F$153,'対応履歴'!$B$4:$B$153,$A102)+SUMIFS('美容室サロン'!$G$4:$G$153,'美容室サロン'!$B$4:$B$153,$A102)+SUMIFS('飲食店'!$H$4:$H$153,'飲食店'!$B$4:$B$153,$A102)+SUMIFS('BtoB営業'!$F$4:$F$153,'BtoB営業'!$B$4:$B$153,$A102))</f>
        <v/>
      </c>
      <c r="L102" s="34" t="str">
        <f>IF($A102="","",COUNTIFS('対応履歴'!$B$4:$B$153,$A102)+COUNTIFS('美容室サロン'!$B$4:$B$153,$A102)+COUNTIFS('飲食店'!$B$4:$B$153,$A102)+COUNTIFS('BtoB営業'!$B$4:$B$153,$A102))</f>
        <v/>
      </c>
      <c r="M102" s="33" t="str">
        <f t="shared" si="3"/>
        <v/>
      </c>
      <c r="N102" s="32" t="str">
        <f>IF($A102="","",IF($K102&gt;='設定'!$C$5,"A",IF($K102&gt;='設定'!$C$6,"B","C")))</f>
        <v/>
      </c>
      <c r="O102" s="30"/>
      <c r="P102" s="32" t="str">
        <f>IF($A102="","",IF(AND($O102&lt;&gt;"",$O102&lt;TODAY()),"期限超過",IF(AND($O102&lt;&gt;"",$O102-TODAY()&lt;='設定'!$C$9),"今週対応",IF(AND($J102&lt;&gt;"",$J102&gt;'設定'!$C$10),"連絡が空いています",""))))</f>
        <v/>
      </c>
    </row>
    <row r="103" ht="30.0" customHeight="1">
      <c r="A103" s="28" t="str">
        <f t="shared" si="1"/>
        <v/>
      </c>
      <c r="B103" s="29"/>
      <c r="C103" s="29"/>
      <c r="D103" s="29"/>
      <c r="E103" s="29"/>
      <c r="F103" s="29"/>
      <c r="G103" s="30"/>
      <c r="H103" s="29"/>
      <c r="I103" s="31" t="str">
        <f>IF($A103="","",IF(MAX(SUMPRODUCT(MAX(('対応履歴'!$B$4:$B$153=$A103)*('対応履歴'!$A$4:$A$153))),SUMPRODUCT(MAX(('美容室サロン'!$B$4:$B$153=$A103)*('美容室サロン'!$A$4:$A$153))),SUMPRODUCT(MAX(('飲食店'!$B$4:$B$153=$A103)*('飲食店'!$A$4:$A$153))),SUMPRODUCT(MAX(('BtoB営業'!$B$4:$B$153=$A103)*('BtoB営業'!$A$4:$A$153))))=0,"",MAX(SUMPRODUCT(MAX(('対応履歴'!$B$4:$B$153=$A103)*('対応履歴'!$A$4:$A$153))),SUMPRODUCT(MAX(('美容室サロン'!$B$4:$B$153=$A103)*('美容室サロン'!$A$4:$A$153))),SUMPRODUCT(MAX(('飲食店'!$B$4:$B$153=$A103)*('飲食店'!$A$4:$A$153))),SUMPRODUCT(MAX(('BtoB営業'!$B$4:$B$153=$A103)*('BtoB営業'!$A$4:$A$153))))))</f>
        <v/>
      </c>
      <c r="J103" s="32" t="str">
        <f t="shared" si="2"/>
        <v/>
      </c>
      <c r="K103" s="33" t="str">
        <f>IF($A103="","",SUMIFS('対応履歴'!$F$4:$F$153,'対応履歴'!$B$4:$B$153,$A103)+SUMIFS('美容室サロン'!$G$4:$G$153,'美容室サロン'!$B$4:$B$153,$A103)+SUMIFS('飲食店'!$H$4:$H$153,'飲食店'!$B$4:$B$153,$A103)+SUMIFS('BtoB営業'!$F$4:$F$153,'BtoB営業'!$B$4:$B$153,$A103))</f>
        <v/>
      </c>
      <c r="L103" s="34" t="str">
        <f>IF($A103="","",COUNTIFS('対応履歴'!$B$4:$B$153,$A103)+COUNTIFS('美容室サロン'!$B$4:$B$153,$A103)+COUNTIFS('飲食店'!$B$4:$B$153,$A103)+COUNTIFS('BtoB営業'!$B$4:$B$153,$A103))</f>
        <v/>
      </c>
      <c r="M103" s="33" t="str">
        <f t="shared" si="3"/>
        <v/>
      </c>
      <c r="N103" s="32" t="str">
        <f>IF($A103="","",IF($K103&gt;='設定'!$C$5,"A",IF($K103&gt;='設定'!$C$6,"B","C")))</f>
        <v/>
      </c>
      <c r="O103" s="30"/>
      <c r="P103" s="32" t="str">
        <f>IF($A103="","",IF(AND($O103&lt;&gt;"",$O103&lt;TODAY()),"期限超過",IF(AND($O103&lt;&gt;"",$O103-TODAY()&lt;='設定'!$C$9),"今週対応",IF(AND($J103&lt;&gt;"",$J103&gt;'設定'!$C$10),"連絡が空いています",""))))</f>
        <v/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H4:H103">
      <formula1>"紹介,Web問い合わせ,来店,電話,展示会,その他"</formula1>
    </dataValidation>
  </dataValidations>
  <printOptions/>
  <pageMargins bottom="0.5" footer="0.0" header="0.0" left="0.4" right="0.4" top="0.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3.0"/>
    <col customWidth="1" min="2" max="2" width="11.0"/>
    <col customWidth="1" min="3" max="3" width="20.0"/>
    <col customWidth="1" min="4" max="4" width="13.0"/>
    <col customWidth="1" min="5" max="5" width="44.0"/>
    <col customWidth="1" min="6" max="6" width="14.0"/>
    <col customWidth="1" min="7" max="7" width="12.0"/>
    <col customWidth="1" min="8" max="8" width="13.0"/>
    <col customWidth="1" min="9" max="9" width="10.0"/>
    <col customWidth="1" min="10" max="10" width="14.0"/>
  </cols>
  <sheetData>
    <row r="1" ht="33.75" customHeight="1">
      <c r="A1" s="1" t="s">
        <v>16</v>
      </c>
    </row>
    <row r="2" ht="21.75" customHeight="1">
      <c r="A2" s="2" t="s">
        <v>90</v>
      </c>
    </row>
    <row r="3" ht="37.5" customHeight="1">
      <c r="A3" s="18" t="s">
        <v>91</v>
      </c>
      <c r="B3" s="18" t="s">
        <v>92</v>
      </c>
      <c r="C3" s="18" t="s">
        <v>93</v>
      </c>
      <c r="D3" s="18" t="s">
        <v>94</v>
      </c>
      <c r="E3" s="18" t="s">
        <v>95</v>
      </c>
      <c r="F3" s="18" t="s">
        <v>96</v>
      </c>
      <c r="G3" s="18" t="s">
        <v>97</v>
      </c>
      <c r="H3" s="18" t="s">
        <v>82</v>
      </c>
      <c r="I3" s="18" t="s">
        <v>98</v>
      </c>
      <c r="J3" s="18" t="s">
        <v>83</v>
      </c>
    </row>
    <row r="4" ht="30.0" customHeight="1">
      <c r="A4" s="23">
        <v>46218.0</v>
      </c>
      <c r="B4" s="27" t="s">
        <v>99</v>
      </c>
      <c r="C4" s="19" t="str">
        <f t="array" ref="C4">IF($B4="","",IFERROR(INDEX('顧客台帳'!$B$4:$B$103,MATCH($B4,'顧客台帳'!$A$4:$A$103,0)),"未登録"))</f>
        <v>山田商店</v>
      </c>
      <c r="D4" s="35" t="s">
        <v>100</v>
      </c>
      <c r="E4" s="22" t="s">
        <v>101</v>
      </c>
      <c r="F4" s="36">
        <v>300000.0</v>
      </c>
      <c r="G4" s="35" t="s">
        <v>102</v>
      </c>
      <c r="H4" s="23">
        <v>46254.0</v>
      </c>
      <c r="I4" s="25">
        <f t="shared" ref="I4:I153" si="1">IF($H4="","",$H4-TODAY())</f>
        <v>-47</v>
      </c>
      <c r="J4" s="25" t="str">
        <f>IF($H4="","",IF($I4&lt;0,"期限超過",IF($I4&lt;='設定'!$C$9,"今週対応","")))</f>
        <v>期限超過</v>
      </c>
    </row>
    <row r="5" ht="30.0" customHeight="1">
      <c r="A5" s="30"/>
      <c r="B5" s="34"/>
      <c r="C5" s="28" t="str">
        <f t="array" ref="C5">IF($B5="","",IFERROR(INDEX('顧客台帳'!$B$4:$B$103,MATCH($B5,'顧客台帳'!$A$4:$A$103,0)),"未登録"))</f>
        <v/>
      </c>
      <c r="D5" s="34"/>
      <c r="E5" s="29"/>
      <c r="F5" s="37"/>
      <c r="G5" s="34"/>
      <c r="H5" s="30"/>
      <c r="I5" s="32" t="str">
        <f t="shared" si="1"/>
        <v/>
      </c>
      <c r="J5" s="32" t="str">
        <f>IF($H5="","",IF($I5&lt;0,"期限超過",IF($I5&lt;='設定'!$C$9,"今週対応","")))</f>
        <v/>
      </c>
    </row>
    <row r="6" ht="30.0" customHeight="1">
      <c r="A6" s="30"/>
      <c r="B6" s="34"/>
      <c r="C6" s="28" t="str">
        <f t="array" ref="C6">IF($B6="","",IFERROR(INDEX('顧客台帳'!$B$4:$B$103,MATCH($B6,'顧客台帳'!$A$4:$A$103,0)),"未登録"))</f>
        <v/>
      </c>
      <c r="D6" s="34"/>
      <c r="E6" s="29"/>
      <c r="F6" s="37"/>
      <c r="G6" s="34"/>
      <c r="H6" s="30"/>
      <c r="I6" s="32" t="str">
        <f t="shared" si="1"/>
        <v/>
      </c>
      <c r="J6" s="32" t="str">
        <f>IF($H6="","",IF($I6&lt;0,"期限超過",IF($I6&lt;='設定'!$C$9,"今週対応","")))</f>
        <v/>
      </c>
    </row>
    <row r="7" ht="30.0" customHeight="1">
      <c r="A7" s="30"/>
      <c r="B7" s="34"/>
      <c r="C7" s="28" t="str">
        <f t="array" ref="C7">IF($B7="","",IFERROR(INDEX('顧客台帳'!$B$4:$B$103,MATCH($B7,'顧客台帳'!$A$4:$A$103,0)),"未登録"))</f>
        <v/>
      </c>
      <c r="D7" s="34"/>
      <c r="E7" s="29"/>
      <c r="F7" s="37"/>
      <c r="G7" s="34"/>
      <c r="H7" s="30"/>
      <c r="I7" s="32" t="str">
        <f t="shared" si="1"/>
        <v/>
      </c>
      <c r="J7" s="32" t="str">
        <f>IF($H7="","",IF($I7&lt;0,"期限超過",IF($I7&lt;='設定'!$C$9,"今週対応","")))</f>
        <v/>
      </c>
    </row>
    <row r="8" ht="30.0" customHeight="1">
      <c r="A8" s="30"/>
      <c r="B8" s="34"/>
      <c r="C8" s="28" t="str">
        <f t="array" ref="C8">IF($B8="","",IFERROR(INDEX('顧客台帳'!$B$4:$B$103,MATCH($B8,'顧客台帳'!$A$4:$A$103,0)),"未登録"))</f>
        <v/>
      </c>
      <c r="D8" s="34"/>
      <c r="E8" s="29"/>
      <c r="F8" s="37"/>
      <c r="G8" s="34"/>
      <c r="H8" s="30"/>
      <c r="I8" s="32" t="str">
        <f t="shared" si="1"/>
        <v/>
      </c>
      <c r="J8" s="32" t="str">
        <f>IF($H8="","",IF($I8&lt;0,"期限超過",IF($I8&lt;='設定'!$C$9,"今週対応","")))</f>
        <v/>
      </c>
    </row>
    <row r="9" ht="30.0" customHeight="1">
      <c r="A9" s="30"/>
      <c r="B9" s="34"/>
      <c r="C9" s="28" t="str">
        <f t="array" ref="C9">IF($B9="","",IFERROR(INDEX('顧客台帳'!$B$4:$B$103,MATCH($B9,'顧客台帳'!$A$4:$A$103,0)),"未登録"))</f>
        <v/>
      </c>
      <c r="D9" s="34"/>
      <c r="E9" s="29"/>
      <c r="F9" s="37"/>
      <c r="G9" s="34"/>
      <c r="H9" s="30"/>
      <c r="I9" s="32" t="str">
        <f t="shared" si="1"/>
        <v/>
      </c>
      <c r="J9" s="32" t="str">
        <f>IF($H9="","",IF($I9&lt;0,"期限超過",IF($I9&lt;='設定'!$C$9,"今週対応","")))</f>
        <v/>
      </c>
    </row>
    <row r="10" ht="30.0" customHeight="1">
      <c r="A10" s="30"/>
      <c r="B10" s="34"/>
      <c r="C10" s="28" t="str">
        <f t="array" ref="C10">IF($B10="","",IFERROR(INDEX('顧客台帳'!$B$4:$B$103,MATCH($B10,'顧客台帳'!$A$4:$A$103,0)),"未登録"))</f>
        <v/>
      </c>
      <c r="D10" s="34"/>
      <c r="E10" s="29"/>
      <c r="F10" s="37"/>
      <c r="G10" s="34"/>
      <c r="H10" s="30"/>
      <c r="I10" s="32" t="str">
        <f t="shared" si="1"/>
        <v/>
      </c>
      <c r="J10" s="32" t="str">
        <f>IF($H10="","",IF($I10&lt;0,"期限超過",IF($I10&lt;='設定'!$C$9,"今週対応","")))</f>
        <v/>
      </c>
    </row>
    <row r="11" ht="30.0" customHeight="1">
      <c r="A11" s="30"/>
      <c r="B11" s="34"/>
      <c r="C11" s="28" t="str">
        <f t="array" ref="C11">IF($B11="","",IFERROR(INDEX('顧客台帳'!$B$4:$B$103,MATCH($B11,'顧客台帳'!$A$4:$A$103,0)),"未登録"))</f>
        <v/>
      </c>
      <c r="D11" s="34"/>
      <c r="E11" s="29"/>
      <c r="F11" s="37"/>
      <c r="G11" s="34"/>
      <c r="H11" s="30"/>
      <c r="I11" s="32" t="str">
        <f t="shared" si="1"/>
        <v/>
      </c>
      <c r="J11" s="32" t="str">
        <f>IF($H11="","",IF($I11&lt;0,"期限超過",IF($I11&lt;='設定'!$C$9,"今週対応","")))</f>
        <v/>
      </c>
    </row>
    <row r="12" ht="30.0" customHeight="1">
      <c r="A12" s="30"/>
      <c r="B12" s="34"/>
      <c r="C12" s="28" t="str">
        <f t="array" ref="C12">IF($B12="","",IFERROR(INDEX('顧客台帳'!$B$4:$B$103,MATCH($B12,'顧客台帳'!$A$4:$A$103,0)),"未登録"))</f>
        <v/>
      </c>
      <c r="D12" s="34"/>
      <c r="E12" s="29"/>
      <c r="F12" s="37"/>
      <c r="G12" s="34"/>
      <c r="H12" s="30"/>
      <c r="I12" s="32" t="str">
        <f t="shared" si="1"/>
        <v/>
      </c>
      <c r="J12" s="32" t="str">
        <f>IF($H12="","",IF($I12&lt;0,"期限超過",IF($I12&lt;='設定'!$C$9,"今週対応","")))</f>
        <v/>
      </c>
    </row>
    <row r="13" ht="30.0" customHeight="1">
      <c r="A13" s="30"/>
      <c r="B13" s="34"/>
      <c r="C13" s="28" t="str">
        <f t="array" ref="C13">IF($B13="","",IFERROR(INDEX('顧客台帳'!$B$4:$B$103,MATCH($B13,'顧客台帳'!$A$4:$A$103,0)),"未登録"))</f>
        <v/>
      </c>
      <c r="D13" s="34"/>
      <c r="E13" s="29"/>
      <c r="F13" s="37"/>
      <c r="G13" s="34"/>
      <c r="H13" s="30"/>
      <c r="I13" s="32" t="str">
        <f t="shared" si="1"/>
        <v/>
      </c>
      <c r="J13" s="32" t="str">
        <f>IF($H13="","",IF($I13&lt;0,"期限超過",IF($I13&lt;='設定'!$C$9,"今週対応","")))</f>
        <v/>
      </c>
    </row>
    <row r="14" ht="30.0" customHeight="1">
      <c r="A14" s="30"/>
      <c r="B14" s="34"/>
      <c r="C14" s="28" t="str">
        <f t="array" ref="C14">IF($B14="","",IFERROR(INDEX('顧客台帳'!$B$4:$B$103,MATCH($B14,'顧客台帳'!$A$4:$A$103,0)),"未登録"))</f>
        <v/>
      </c>
      <c r="D14" s="34"/>
      <c r="E14" s="29"/>
      <c r="F14" s="37"/>
      <c r="G14" s="34"/>
      <c r="H14" s="30"/>
      <c r="I14" s="32" t="str">
        <f t="shared" si="1"/>
        <v/>
      </c>
      <c r="J14" s="32" t="str">
        <f>IF($H14="","",IF($I14&lt;0,"期限超過",IF($I14&lt;='設定'!$C$9,"今週対応","")))</f>
        <v/>
      </c>
    </row>
    <row r="15" ht="30.0" customHeight="1">
      <c r="A15" s="30"/>
      <c r="B15" s="34"/>
      <c r="C15" s="28" t="str">
        <f t="array" ref="C15">IF($B15="","",IFERROR(INDEX('顧客台帳'!$B$4:$B$103,MATCH($B15,'顧客台帳'!$A$4:$A$103,0)),"未登録"))</f>
        <v/>
      </c>
      <c r="D15" s="34"/>
      <c r="E15" s="29"/>
      <c r="F15" s="37"/>
      <c r="G15" s="34"/>
      <c r="H15" s="30"/>
      <c r="I15" s="32" t="str">
        <f t="shared" si="1"/>
        <v/>
      </c>
      <c r="J15" s="32" t="str">
        <f>IF($H15="","",IF($I15&lt;0,"期限超過",IF($I15&lt;='設定'!$C$9,"今週対応","")))</f>
        <v/>
      </c>
    </row>
    <row r="16" ht="30.0" customHeight="1">
      <c r="A16" s="30"/>
      <c r="B16" s="34"/>
      <c r="C16" s="28" t="str">
        <f t="array" ref="C16">IF($B16="","",IFERROR(INDEX('顧客台帳'!$B$4:$B$103,MATCH($B16,'顧客台帳'!$A$4:$A$103,0)),"未登録"))</f>
        <v/>
      </c>
      <c r="D16" s="34"/>
      <c r="E16" s="29"/>
      <c r="F16" s="37"/>
      <c r="G16" s="34"/>
      <c r="H16" s="30"/>
      <c r="I16" s="32" t="str">
        <f t="shared" si="1"/>
        <v/>
      </c>
      <c r="J16" s="32" t="str">
        <f>IF($H16="","",IF($I16&lt;0,"期限超過",IF($I16&lt;='設定'!$C$9,"今週対応","")))</f>
        <v/>
      </c>
    </row>
    <row r="17" ht="30.0" customHeight="1">
      <c r="A17" s="30"/>
      <c r="B17" s="34"/>
      <c r="C17" s="28" t="str">
        <f t="array" ref="C17">IF($B17="","",IFERROR(INDEX('顧客台帳'!$B$4:$B$103,MATCH($B17,'顧客台帳'!$A$4:$A$103,0)),"未登録"))</f>
        <v/>
      </c>
      <c r="D17" s="34"/>
      <c r="E17" s="29"/>
      <c r="F17" s="37"/>
      <c r="G17" s="34"/>
      <c r="H17" s="30"/>
      <c r="I17" s="32" t="str">
        <f t="shared" si="1"/>
        <v/>
      </c>
      <c r="J17" s="32" t="str">
        <f>IF($H17="","",IF($I17&lt;0,"期限超過",IF($I17&lt;='設定'!$C$9,"今週対応","")))</f>
        <v/>
      </c>
    </row>
    <row r="18" ht="30.0" customHeight="1">
      <c r="A18" s="30"/>
      <c r="B18" s="34"/>
      <c r="C18" s="28" t="str">
        <f t="array" ref="C18">IF($B18="","",IFERROR(INDEX('顧客台帳'!$B$4:$B$103,MATCH($B18,'顧客台帳'!$A$4:$A$103,0)),"未登録"))</f>
        <v/>
      </c>
      <c r="D18" s="34"/>
      <c r="E18" s="29"/>
      <c r="F18" s="37"/>
      <c r="G18" s="34"/>
      <c r="H18" s="30"/>
      <c r="I18" s="32" t="str">
        <f t="shared" si="1"/>
        <v/>
      </c>
      <c r="J18" s="32" t="str">
        <f>IF($H18="","",IF($I18&lt;0,"期限超過",IF($I18&lt;='設定'!$C$9,"今週対応","")))</f>
        <v/>
      </c>
    </row>
    <row r="19" ht="30.0" customHeight="1">
      <c r="A19" s="30"/>
      <c r="B19" s="34"/>
      <c r="C19" s="28" t="str">
        <f t="array" ref="C19">IF($B19="","",IFERROR(INDEX('顧客台帳'!$B$4:$B$103,MATCH($B19,'顧客台帳'!$A$4:$A$103,0)),"未登録"))</f>
        <v/>
      </c>
      <c r="D19" s="34"/>
      <c r="E19" s="29"/>
      <c r="F19" s="37"/>
      <c r="G19" s="34"/>
      <c r="H19" s="30"/>
      <c r="I19" s="32" t="str">
        <f t="shared" si="1"/>
        <v/>
      </c>
      <c r="J19" s="32" t="str">
        <f>IF($H19="","",IF($I19&lt;0,"期限超過",IF($I19&lt;='設定'!$C$9,"今週対応","")))</f>
        <v/>
      </c>
    </row>
    <row r="20" ht="30.0" customHeight="1">
      <c r="A20" s="30"/>
      <c r="B20" s="34"/>
      <c r="C20" s="28" t="str">
        <f t="array" ref="C20">IF($B20="","",IFERROR(INDEX('顧客台帳'!$B$4:$B$103,MATCH($B20,'顧客台帳'!$A$4:$A$103,0)),"未登録"))</f>
        <v/>
      </c>
      <c r="D20" s="34"/>
      <c r="E20" s="29"/>
      <c r="F20" s="37"/>
      <c r="G20" s="34"/>
      <c r="H20" s="30"/>
      <c r="I20" s="32" t="str">
        <f t="shared" si="1"/>
        <v/>
      </c>
      <c r="J20" s="32" t="str">
        <f>IF($H20="","",IF($I20&lt;0,"期限超過",IF($I20&lt;='設定'!$C$9,"今週対応","")))</f>
        <v/>
      </c>
    </row>
    <row r="21" ht="30.0" customHeight="1">
      <c r="A21" s="30"/>
      <c r="B21" s="34"/>
      <c r="C21" s="28" t="str">
        <f t="array" ref="C21">IF($B21="","",IFERROR(INDEX('顧客台帳'!$B$4:$B$103,MATCH($B21,'顧客台帳'!$A$4:$A$103,0)),"未登録"))</f>
        <v/>
      </c>
      <c r="D21" s="34"/>
      <c r="E21" s="29"/>
      <c r="F21" s="37"/>
      <c r="G21" s="34"/>
      <c r="H21" s="30"/>
      <c r="I21" s="32" t="str">
        <f t="shared" si="1"/>
        <v/>
      </c>
      <c r="J21" s="32" t="str">
        <f>IF($H21="","",IF($I21&lt;0,"期限超過",IF($I21&lt;='設定'!$C$9,"今週対応","")))</f>
        <v/>
      </c>
    </row>
    <row r="22" ht="30.0" customHeight="1">
      <c r="A22" s="30"/>
      <c r="B22" s="34"/>
      <c r="C22" s="28" t="str">
        <f t="array" ref="C22">IF($B22="","",IFERROR(INDEX('顧客台帳'!$B$4:$B$103,MATCH($B22,'顧客台帳'!$A$4:$A$103,0)),"未登録"))</f>
        <v/>
      </c>
      <c r="D22" s="34"/>
      <c r="E22" s="29"/>
      <c r="F22" s="37"/>
      <c r="G22" s="34"/>
      <c r="H22" s="30"/>
      <c r="I22" s="32" t="str">
        <f t="shared" si="1"/>
        <v/>
      </c>
      <c r="J22" s="32" t="str">
        <f>IF($H22="","",IF($I22&lt;0,"期限超過",IF($I22&lt;='設定'!$C$9,"今週対応","")))</f>
        <v/>
      </c>
    </row>
    <row r="23" ht="30.0" customHeight="1">
      <c r="A23" s="30"/>
      <c r="B23" s="34"/>
      <c r="C23" s="28" t="str">
        <f t="array" ref="C23">IF($B23="","",IFERROR(INDEX('顧客台帳'!$B$4:$B$103,MATCH($B23,'顧客台帳'!$A$4:$A$103,0)),"未登録"))</f>
        <v/>
      </c>
      <c r="D23" s="34"/>
      <c r="E23" s="29"/>
      <c r="F23" s="37"/>
      <c r="G23" s="34"/>
      <c r="H23" s="30"/>
      <c r="I23" s="32" t="str">
        <f t="shared" si="1"/>
        <v/>
      </c>
      <c r="J23" s="32" t="str">
        <f>IF($H23="","",IF($I23&lt;0,"期限超過",IF($I23&lt;='設定'!$C$9,"今週対応","")))</f>
        <v/>
      </c>
    </row>
    <row r="24" ht="30.0" customHeight="1">
      <c r="A24" s="30"/>
      <c r="B24" s="34"/>
      <c r="C24" s="28" t="str">
        <f t="array" ref="C24">IF($B24="","",IFERROR(INDEX('顧客台帳'!$B$4:$B$103,MATCH($B24,'顧客台帳'!$A$4:$A$103,0)),"未登録"))</f>
        <v/>
      </c>
      <c r="D24" s="34"/>
      <c r="E24" s="29"/>
      <c r="F24" s="37"/>
      <c r="G24" s="34"/>
      <c r="H24" s="30"/>
      <c r="I24" s="32" t="str">
        <f t="shared" si="1"/>
        <v/>
      </c>
      <c r="J24" s="32" t="str">
        <f>IF($H24="","",IF($I24&lt;0,"期限超過",IF($I24&lt;='設定'!$C$9,"今週対応","")))</f>
        <v/>
      </c>
    </row>
    <row r="25" ht="30.0" customHeight="1">
      <c r="A25" s="30"/>
      <c r="B25" s="34"/>
      <c r="C25" s="28" t="str">
        <f t="array" ref="C25">IF($B25="","",IFERROR(INDEX('顧客台帳'!$B$4:$B$103,MATCH($B25,'顧客台帳'!$A$4:$A$103,0)),"未登録"))</f>
        <v/>
      </c>
      <c r="D25" s="34"/>
      <c r="E25" s="29"/>
      <c r="F25" s="37"/>
      <c r="G25" s="34"/>
      <c r="H25" s="30"/>
      <c r="I25" s="32" t="str">
        <f t="shared" si="1"/>
        <v/>
      </c>
      <c r="J25" s="32" t="str">
        <f>IF($H25="","",IF($I25&lt;0,"期限超過",IF($I25&lt;='設定'!$C$9,"今週対応","")))</f>
        <v/>
      </c>
    </row>
    <row r="26" ht="30.0" customHeight="1">
      <c r="A26" s="30"/>
      <c r="B26" s="34"/>
      <c r="C26" s="28" t="str">
        <f t="array" ref="C26">IF($B26="","",IFERROR(INDEX('顧客台帳'!$B$4:$B$103,MATCH($B26,'顧客台帳'!$A$4:$A$103,0)),"未登録"))</f>
        <v/>
      </c>
      <c r="D26" s="34"/>
      <c r="E26" s="29"/>
      <c r="F26" s="37"/>
      <c r="G26" s="34"/>
      <c r="H26" s="30"/>
      <c r="I26" s="32" t="str">
        <f t="shared" si="1"/>
        <v/>
      </c>
      <c r="J26" s="32" t="str">
        <f>IF($H26="","",IF($I26&lt;0,"期限超過",IF($I26&lt;='設定'!$C$9,"今週対応","")))</f>
        <v/>
      </c>
    </row>
    <row r="27" ht="30.0" customHeight="1">
      <c r="A27" s="30"/>
      <c r="B27" s="34"/>
      <c r="C27" s="28" t="str">
        <f t="array" ref="C27">IF($B27="","",IFERROR(INDEX('顧客台帳'!$B$4:$B$103,MATCH($B27,'顧客台帳'!$A$4:$A$103,0)),"未登録"))</f>
        <v/>
      </c>
      <c r="D27" s="34"/>
      <c r="E27" s="29"/>
      <c r="F27" s="37"/>
      <c r="G27" s="34"/>
      <c r="H27" s="30"/>
      <c r="I27" s="32" t="str">
        <f t="shared" si="1"/>
        <v/>
      </c>
      <c r="J27" s="32" t="str">
        <f>IF($H27="","",IF($I27&lt;0,"期限超過",IF($I27&lt;='設定'!$C$9,"今週対応","")))</f>
        <v/>
      </c>
    </row>
    <row r="28" ht="30.0" customHeight="1">
      <c r="A28" s="30"/>
      <c r="B28" s="34"/>
      <c r="C28" s="28" t="str">
        <f t="array" ref="C28">IF($B28="","",IFERROR(INDEX('顧客台帳'!$B$4:$B$103,MATCH($B28,'顧客台帳'!$A$4:$A$103,0)),"未登録"))</f>
        <v/>
      </c>
      <c r="D28" s="34"/>
      <c r="E28" s="29"/>
      <c r="F28" s="37"/>
      <c r="G28" s="34"/>
      <c r="H28" s="30"/>
      <c r="I28" s="32" t="str">
        <f t="shared" si="1"/>
        <v/>
      </c>
      <c r="J28" s="32" t="str">
        <f>IF($H28="","",IF($I28&lt;0,"期限超過",IF($I28&lt;='設定'!$C$9,"今週対応","")))</f>
        <v/>
      </c>
    </row>
    <row r="29" ht="30.0" customHeight="1">
      <c r="A29" s="30"/>
      <c r="B29" s="34"/>
      <c r="C29" s="28" t="str">
        <f t="array" ref="C29">IF($B29="","",IFERROR(INDEX('顧客台帳'!$B$4:$B$103,MATCH($B29,'顧客台帳'!$A$4:$A$103,0)),"未登録"))</f>
        <v/>
      </c>
      <c r="D29" s="34"/>
      <c r="E29" s="29"/>
      <c r="F29" s="37"/>
      <c r="G29" s="34"/>
      <c r="H29" s="30"/>
      <c r="I29" s="32" t="str">
        <f t="shared" si="1"/>
        <v/>
      </c>
      <c r="J29" s="32" t="str">
        <f>IF($H29="","",IF($I29&lt;0,"期限超過",IF($I29&lt;='設定'!$C$9,"今週対応","")))</f>
        <v/>
      </c>
    </row>
    <row r="30" ht="30.0" customHeight="1">
      <c r="A30" s="30"/>
      <c r="B30" s="34"/>
      <c r="C30" s="28" t="str">
        <f t="array" ref="C30">IF($B30="","",IFERROR(INDEX('顧客台帳'!$B$4:$B$103,MATCH($B30,'顧客台帳'!$A$4:$A$103,0)),"未登録"))</f>
        <v/>
      </c>
      <c r="D30" s="34"/>
      <c r="E30" s="29"/>
      <c r="F30" s="37"/>
      <c r="G30" s="34"/>
      <c r="H30" s="30"/>
      <c r="I30" s="32" t="str">
        <f t="shared" si="1"/>
        <v/>
      </c>
      <c r="J30" s="32" t="str">
        <f>IF($H30="","",IF($I30&lt;0,"期限超過",IF($I30&lt;='設定'!$C$9,"今週対応","")))</f>
        <v/>
      </c>
    </row>
    <row r="31" ht="30.0" customHeight="1">
      <c r="A31" s="30"/>
      <c r="B31" s="34"/>
      <c r="C31" s="28" t="str">
        <f t="array" ref="C31">IF($B31="","",IFERROR(INDEX('顧客台帳'!$B$4:$B$103,MATCH($B31,'顧客台帳'!$A$4:$A$103,0)),"未登録"))</f>
        <v/>
      </c>
      <c r="D31" s="34"/>
      <c r="E31" s="29"/>
      <c r="F31" s="37"/>
      <c r="G31" s="34"/>
      <c r="H31" s="30"/>
      <c r="I31" s="32" t="str">
        <f t="shared" si="1"/>
        <v/>
      </c>
      <c r="J31" s="32" t="str">
        <f>IF($H31="","",IF($I31&lt;0,"期限超過",IF($I31&lt;='設定'!$C$9,"今週対応","")))</f>
        <v/>
      </c>
    </row>
    <row r="32" ht="30.0" customHeight="1">
      <c r="A32" s="30"/>
      <c r="B32" s="34"/>
      <c r="C32" s="28" t="str">
        <f t="array" ref="C32">IF($B32="","",IFERROR(INDEX('顧客台帳'!$B$4:$B$103,MATCH($B32,'顧客台帳'!$A$4:$A$103,0)),"未登録"))</f>
        <v/>
      </c>
      <c r="D32" s="34"/>
      <c r="E32" s="29"/>
      <c r="F32" s="37"/>
      <c r="G32" s="34"/>
      <c r="H32" s="30"/>
      <c r="I32" s="32" t="str">
        <f t="shared" si="1"/>
        <v/>
      </c>
      <c r="J32" s="32" t="str">
        <f>IF($H32="","",IF($I32&lt;0,"期限超過",IF($I32&lt;='設定'!$C$9,"今週対応","")))</f>
        <v/>
      </c>
    </row>
    <row r="33" ht="30.0" customHeight="1">
      <c r="A33" s="30"/>
      <c r="B33" s="34"/>
      <c r="C33" s="28" t="str">
        <f t="array" ref="C33">IF($B33="","",IFERROR(INDEX('顧客台帳'!$B$4:$B$103,MATCH($B33,'顧客台帳'!$A$4:$A$103,0)),"未登録"))</f>
        <v/>
      </c>
      <c r="D33" s="34"/>
      <c r="E33" s="29"/>
      <c r="F33" s="37"/>
      <c r="G33" s="34"/>
      <c r="H33" s="30"/>
      <c r="I33" s="32" t="str">
        <f t="shared" si="1"/>
        <v/>
      </c>
      <c r="J33" s="32" t="str">
        <f>IF($H33="","",IF($I33&lt;0,"期限超過",IF($I33&lt;='設定'!$C$9,"今週対応","")))</f>
        <v/>
      </c>
    </row>
    <row r="34" ht="30.0" customHeight="1">
      <c r="A34" s="30"/>
      <c r="B34" s="34"/>
      <c r="C34" s="28" t="str">
        <f t="array" ref="C34">IF($B34="","",IFERROR(INDEX('顧客台帳'!$B$4:$B$103,MATCH($B34,'顧客台帳'!$A$4:$A$103,0)),"未登録"))</f>
        <v/>
      </c>
      <c r="D34" s="34"/>
      <c r="E34" s="29"/>
      <c r="F34" s="37"/>
      <c r="G34" s="34"/>
      <c r="H34" s="30"/>
      <c r="I34" s="32" t="str">
        <f t="shared" si="1"/>
        <v/>
      </c>
      <c r="J34" s="32" t="str">
        <f>IF($H34="","",IF($I34&lt;0,"期限超過",IF($I34&lt;='設定'!$C$9,"今週対応","")))</f>
        <v/>
      </c>
    </row>
    <row r="35" ht="30.0" customHeight="1">
      <c r="A35" s="30"/>
      <c r="B35" s="34"/>
      <c r="C35" s="28" t="str">
        <f t="array" ref="C35">IF($B35="","",IFERROR(INDEX('顧客台帳'!$B$4:$B$103,MATCH($B35,'顧客台帳'!$A$4:$A$103,0)),"未登録"))</f>
        <v/>
      </c>
      <c r="D35" s="34"/>
      <c r="E35" s="29"/>
      <c r="F35" s="37"/>
      <c r="G35" s="34"/>
      <c r="H35" s="30"/>
      <c r="I35" s="32" t="str">
        <f t="shared" si="1"/>
        <v/>
      </c>
      <c r="J35" s="32" t="str">
        <f>IF($H35="","",IF($I35&lt;0,"期限超過",IF($I35&lt;='設定'!$C$9,"今週対応","")))</f>
        <v/>
      </c>
    </row>
    <row r="36" ht="30.0" customHeight="1">
      <c r="A36" s="30"/>
      <c r="B36" s="34"/>
      <c r="C36" s="28" t="str">
        <f t="array" ref="C36">IF($B36="","",IFERROR(INDEX('顧客台帳'!$B$4:$B$103,MATCH($B36,'顧客台帳'!$A$4:$A$103,0)),"未登録"))</f>
        <v/>
      </c>
      <c r="D36" s="34"/>
      <c r="E36" s="29"/>
      <c r="F36" s="37"/>
      <c r="G36" s="34"/>
      <c r="H36" s="30"/>
      <c r="I36" s="32" t="str">
        <f t="shared" si="1"/>
        <v/>
      </c>
      <c r="J36" s="32" t="str">
        <f>IF($H36="","",IF($I36&lt;0,"期限超過",IF($I36&lt;='設定'!$C$9,"今週対応","")))</f>
        <v/>
      </c>
    </row>
    <row r="37" ht="30.0" customHeight="1">
      <c r="A37" s="30"/>
      <c r="B37" s="34"/>
      <c r="C37" s="28" t="str">
        <f t="array" ref="C37">IF($B37="","",IFERROR(INDEX('顧客台帳'!$B$4:$B$103,MATCH($B37,'顧客台帳'!$A$4:$A$103,0)),"未登録"))</f>
        <v/>
      </c>
      <c r="D37" s="34"/>
      <c r="E37" s="29"/>
      <c r="F37" s="37"/>
      <c r="G37" s="34"/>
      <c r="H37" s="30"/>
      <c r="I37" s="32" t="str">
        <f t="shared" si="1"/>
        <v/>
      </c>
      <c r="J37" s="32" t="str">
        <f>IF($H37="","",IF($I37&lt;0,"期限超過",IF($I37&lt;='設定'!$C$9,"今週対応","")))</f>
        <v/>
      </c>
    </row>
    <row r="38" ht="30.0" customHeight="1">
      <c r="A38" s="30"/>
      <c r="B38" s="34"/>
      <c r="C38" s="28" t="str">
        <f t="array" ref="C38">IF($B38="","",IFERROR(INDEX('顧客台帳'!$B$4:$B$103,MATCH($B38,'顧客台帳'!$A$4:$A$103,0)),"未登録"))</f>
        <v/>
      </c>
      <c r="D38" s="34"/>
      <c r="E38" s="29"/>
      <c r="F38" s="37"/>
      <c r="G38" s="34"/>
      <c r="H38" s="30"/>
      <c r="I38" s="32" t="str">
        <f t="shared" si="1"/>
        <v/>
      </c>
      <c r="J38" s="32" t="str">
        <f>IF($H38="","",IF($I38&lt;0,"期限超過",IF($I38&lt;='設定'!$C$9,"今週対応","")))</f>
        <v/>
      </c>
    </row>
    <row r="39" ht="30.0" customHeight="1">
      <c r="A39" s="30"/>
      <c r="B39" s="34"/>
      <c r="C39" s="28" t="str">
        <f t="array" ref="C39">IF($B39="","",IFERROR(INDEX('顧客台帳'!$B$4:$B$103,MATCH($B39,'顧客台帳'!$A$4:$A$103,0)),"未登録"))</f>
        <v/>
      </c>
      <c r="D39" s="34"/>
      <c r="E39" s="29"/>
      <c r="F39" s="37"/>
      <c r="G39" s="34"/>
      <c r="H39" s="30"/>
      <c r="I39" s="32" t="str">
        <f t="shared" si="1"/>
        <v/>
      </c>
      <c r="J39" s="32" t="str">
        <f>IF($H39="","",IF($I39&lt;0,"期限超過",IF($I39&lt;='設定'!$C$9,"今週対応","")))</f>
        <v/>
      </c>
    </row>
    <row r="40" ht="30.0" customHeight="1">
      <c r="A40" s="30"/>
      <c r="B40" s="34"/>
      <c r="C40" s="28" t="str">
        <f t="array" ref="C40">IF($B40="","",IFERROR(INDEX('顧客台帳'!$B$4:$B$103,MATCH($B40,'顧客台帳'!$A$4:$A$103,0)),"未登録"))</f>
        <v/>
      </c>
      <c r="D40" s="34"/>
      <c r="E40" s="29"/>
      <c r="F40" s="37"/>
      <c r="G40" s="34"/>
      <c r="H40" s="30"/>
      <c r="I40" s="32" t="str">
        <f t="shared" si="1"/>
        <v/>
      </c>
      <c r="J40" s="32" t="str">
        <f>IF($H40="","",IF($I40&lt;0,"期限超過",IF($I40&lt;='設定'!$C$9,"今週対応","")))</f>
        <v/>
      </c>
    </row>
    <row r="41" ht="30.0" customHeight="1">
      <c r="A41" s="30"/>
      <c r="B41" s="34"/>
      <c r="C41" s="28" t="str">
        <f t="array" ref="C41">IF($B41="","",IFERROR(INDEX('顧客台帳'!$B$4:$B$103,MATCH($B41,'顧客台帳'!$A$4:$A$103,0)),"未登録"))</f>
        <v/>
      </c>
      <c r="D41" s="34"/>
      <c r="E41" s="29"/>
      <c r="F41" s="37"/>
      <c r="G41" s="34"/>
      <c r="H41" s="30"/>
      <c r="I41" s="32" t="str">
        <f t="shared" si="1"/>
        <v/>
      </c>
      <c r="J41" s="32" t="str">
        <f>IF($H41="","",IF($I41&lt;0,"期限超過",IF($I41&lt;='設定'!$C$9,"今週対応","")))</f>
        <v/>
      </c>
    </row>
    <row r="42" ht="30.0" customHeight="1">
      <c r="A42" s="30"/>
      <c r="B42" s="34"/>
      <c r="C42" s="28" t="str">
        <f t="array" ref="C42">IF($B42="","",IFERROR(INDEX('顧客台帳'!$B$4:$B$103,MATCH($B42,'顧客台帳'!$A$4:$A$103,0)),"未登録"))</f>
        <v/>
      </c>
      <c r="D42" s="34"/>
      <c r="E42" s="29"/>
      <c r="F42" s="37"/>
      <c r="G42" s="34"/>
      <c r="H42" s="30"/>
      <c r="I42" s="32" t="str">
        <f t="shared" si="1"/>
        <v/>
      </c>
      <c r="J42" s="32" t="str">
        <f>IF($H42="","",IF($I42&lt;0,"期限超過",IF($I42&lt;='設定'!$C$9,"今週対応","")))</f>
        <v/>
      </c>
    </row>
    <row r="43" ht="30.0" customHeight="1">
      <c r="A43" s="30"/>
      <c r="B43" s="34"/>
      <c r="C43" s="28" t="str">
        <f t="array" ref="C43">IF($B43="","",IFERROR(INDEX('顧客台帳'!$B$4:$B$103,MATCH($B43,'顧客台帳'!$A$4:$A$103,0)),"未登録"))</f>
        <v/>
      </c>
      <c r="D43" s="34"/>
      <c r="E43" s="29"/>
      <c r="F43" s="37"/>
      <c r="G43" s="34"/>
      <c r="H43" s="30"/>
      <c r="I43" s="32" t="str">
        <f t="shared" si="1"/>
        <v/>
      </c>
      <c r="J43" s="32" t="str">
        <f>IF($H43="","",IF($I43&lt;0,"期限超過",IF($I43&lt;='設定'!$C$9,"今週対応","")))</f>
        <v/>
      </c>
    </row>
    <row r="44" ht="30.0" customHeight="1">
      <c r="A44" s="30"/>
      <c r="B44" s="34"/>
      <c r="C44" s="28" t="str">
        <f t="array" ref="C44">IF($B44="","",IFERROR(INDEX('顧客台帳'!$B$4:$B$103,MATCH($B44,'顧客台帳'!$A$4:$A$103,0)),"未登録"))</f>
        <v/>
      </c>
      <c r="D44" s="34"/>
      <c r="E44" s="29"/>
      <c r="F44" s="37"/>
      <c r="G44" s="34"/>
      <c r="H44" s="30"/>
      <c r="I44" s="32" t="str">
        <f t="shared" si="1"/>
        <v/>
      </c>
      <c r="J44" s="32" t="str">
        <f>IF($H44="","",IF($I44&lt;0,"期限超過",IF($I44&lt;='設定'!$C$9,"今週対応","")))</f>
        <v/>
      </c>
    </row>
    <row r="45" ht="30.0" customHeight="1">
      <c r="A45" s="30"/>
      <c r="B45" s="34"/>
      <c r="C45" s="28" t="str">
        <f t="array" ref="C45">IF($B45="","",IFERROR(INDEX('顧客台帳'!$B$4:$B$103,MATCH($B45,'顧客台帳'!$A$4:$A$103,0)),"未登録"))</f>
        <v/>
      </c>
      <c r="D45" s="34"/>
      <c r="E45" s="29"/>
      <c r="F45" s="37"/>
      <c r="G45" s="34"/>
      <c r="H45" s="30"/>
      <c r="I45" s="32" t="str">
        <f t="shared" si="1"/>
        <v/>
      </c>
      <c r="J45" s="32" t="str">
        <f>IF($H45="","",IF($I45&lt;0,"期限超過",IF($I45&lt;='設定'!$C$9,"今週対応","")))</f>
        <v/>
      </c>
    </row>
    <row r="46" ht="30.0" customHeight="1">
      <c r="A46" s="30"/>
      <c r="B46" s="34"/>
      <c r="C46" s="28" t="str">
        <f t="array" ref="C46">IF($B46="","",IFERROR(INDEX('顧客台帳'!$B$4:$B$103,MATCH($B46,'顧客台帳'!$A$4:$A$103,0)),"未登録"))</f>
        <v/>
      </c>
      <c r="D46" s="34"/>
      <c r="E46" s="29"/>
      <c r="F46" s="37"/>
      <c r="G46" s="34"/>
      <c r="H46" s="30"/>
      <c r="I46" s="32" t="str">
        <f t="shared" si="1"/>
        <v/>
      </c>
      <c r="J46" s="32" t="str">
        <f>IF($H46="","",IF($I46&lt;0,"期限超過",IF($I46&lt;='設定'!$C$9,"今週対応","")))</f>
        <v/>
      </c>
    </row>
    <row r="47" ht="30.0" customHeight="1">
      <c r="A47" s="30"/>
      <c r="B47" s="34"/>
      <c r="C47" s="28" t="str">
        <f t="array" ref="C47">IF($B47="","",IFERROR(INDEX('顧客台帳'!$B$4:$B$103,MATCH($B47,'顧客台帳'!$A$4:$A$103,0)),"未登録"))</f>
        <v/>
      </c>
      <c r="D47" s="34"/>
      <c r="E47" s="29"/>
      <c r="F47" s="37"/>
      <c r="G47" s="34"/>
      <c r="H47" s="30"/>
      <c r="I47" s="32" t="str">
        <f t="shared" si="1"/>
        <v/>
      </c>
      <c r="J47" s="32" t="str">
        <f>IF($H47="","",IF($I47&lt;0,"期限超過",IF($I47&lt;='設定'!$C$9,"今週対応","")))</f>
        <v/>
      </c>
    </row>
    <row r="48" ht="30.0" customHeight="1">
      <c r="A48" s="30"/>
      <c r="B48" s="34"/>
      <c r="C48" s="28" t="str">
        <f t="array" ref="C48">IF($B48="","",IFERROR(INDEX('顧客台帳'!$B$4:$B$103,MATCH($B48,'顧客台帳'!$A$4:$A$103,0)),"未登録"))</f>
        <v/>
      </c>
      <c r="D48" s="34"/>
      <c r="E48" s="29"/>
      <c r="F48" s="37"/>
      <c r="G48" s="34"/>
      <c r="H48" s="30"/>
      <c r="I48" s="32" t="str">
        <f t="shared" si="1"/>
        <v/>
      </c>
      <c r="J48" s="32" t="str">
        <f>IF($H48="","",IF($I48&lt;0,"期限超過",IF($I48&lt;='設定'!$C$9,"今週対応","")))</f>
        <v/>
      </c>
    </row>
    <row r="49" ht="30.0" customHeight="1">
      <c r="A49" s="30"/>
      <c r="B49" s="34"/>
      <c r="C49" s="28" t="str">
        <f t="array" ref="C49">IF($B49="","",IFERROR(INDEX('顧客台帳'!$B$4:$B$103,MATCH($B49,'顧客台帳'!$A$4:$A$103,0)),"未登録"))</f>
        <v/>
      </c>
      <c r="D49" s="34"/>
      <c r="E49" s="29"/>
      <c r="F49" s="37"/>
      <c r="G49" s="34"/>
      <c r="H49" s="30"/>
      <c r="I49" s="32" t="str">
        <f t="shared" si="1"/>
        <v/>
      </c>
      <c r="J49" s="32" t="str">
        <f>IF($H49="","",IF($I49&lt;0,"期限超過",IF($I49&lt;='設定'!$C$9,"今週対応","")))</f>
        <v/>
      </c>
    </row>
    <row r="50" ht="30.0" customHeight="1">
      <c r="A50" s="30"/>
      <c r="B50" s="34"/>
      <c r="C50" s="28" t="str">
        <f t="array" ref="C50">IF($B50="","",IFERROR(INDEX('顧客台帳'!$B$4:$B$103,MATCH($B50,'顧客台帳'!$A$4:$A$103,0)),"未登録"))</f>
        <v/>
      </c>
      <c r="D50" s="34"/>
      <c r="E50" s="29"/>
      <c r="F50" s="37"/>
      <c r="G50" s="34"/>
      <c r="H50" s="30"/>
      <c r="I50" s="32" t="str">
        <f t="shared" si="1"/>
        <v/>
      </c>
      <c r="J50" s="32" t="str">
        <f>IF($H50="","",IF($I50&lt;0,"期限超過",IF($I50&lt;='設定'!$C$9,"今週対応","")))</f>
        <v/>
      </c>
    </row>
    <row r="51" ht="30.0" customHeight="1">
      <c r="A51" s="30"/>
      <c r="B51" s="34"/>
      <c r="C51" s="28" t="str">
        <f t="array" ref="C51">IF($B51="","",IFERROR(INDEX('顧客台帳'!$B$4:$B$103,MATCH($B51,'顧客台帳'!$A$4:$A$103,0)),"未登録"))</f>
        <v/>
      </c>
      <c r="D51" s="34"/>
      <c r="E51" s="29"/>
      <c r="F51" s="37"/>
      <c r="G51" s="34"/>
      <c r="H51" s="30"/>
      <c r="I51" s="32" t="str">
        <f t="shared" si="1"/>
        <v/>
      </c>
      <c r="J51" s="32" t="str">
        <f>IF($H51="","",IF($I51&lt;0,"期限超過",IF($I51&lt;='設定'!$C$9,"今週対応","")))</f>
        <v/>
      </c>
    </row>
    <row r="52" ht="30.0" customHeight="1">
      <c r="A52" s="30"/>
      <c r="B52" s="34"/>
      <c r="C52" s="28" t="str">
        <f t="array" ref="C52">IF($B52="","",IFERROR(INDEX('顧客台帳'!$B$4:$B$103,MATCH($B52,'顧客台帳'!$A$4:$A$103,0)),"未登録"))</f>
        <v/>
      </c>
      <c r="D52" s="34"/>
      <c r="E52" s="29"/>
      <c r="F52" s="37"/>
      <c r="G52" s="34"/>
      <c r="H52" s="30"/>
      <c r="I52" s="32" t="str">
        <f t="shared" si="1"/>
        <v/>
      </c>
      <c r="J52" s="32" t="str">
        <f>IF($H52="","",IF($I52&lt;0,"期限超過",IF($I52&lt;='設定'!$C$9,"今週対応","")))</f>
        <v/>
      </c>
    </row>
    <row r="53" ht="30.0" customHeight="1">
      <c r="A53" s="30"/>
      <c r="B53" s="34"/>
      <c r="C53" s="28" t="str">
        <f t="array" ref="C53">IF($B53="","",IFERROR(INDEX('顧客台帳'!$B$4:$B$103,MATCH($B53,'顧客台帳'!$A$4:$A$103,0)),"未登録"))</f>
        <v/>
      </c>
      <c r="D53" s="34"/>
      <c r="E53" s="29"/>
      <c r="F53" s="37"/>
      <c r="G53" s="34"/>
      <c r="H53" s="30"/>
      <c r="I53" s="32" t="str">
        <f t="shared" si="1"/>
        <v/>
      </c>
      <c r="J53" s="32" t="str">
        <f>IF($H53="","",IF($I53&lt;0,"期限超過",IF($I53&lt;='設定'!$C$9,"今週対応","")))</f>
        <v/>
      </c>
    </row>
    <row r="54" ht="30.0" customHeight="1">
      <c r="A54" s="30"/>
      <c r="B54" s="34"/>
      <c r="C54" s="28" t="str">
        <f t="array" ref="C54">IF($B54="","",IFERROR(INDEX('顧客台帳'!$B$4:$B$103,MATCH($B54,'顧客台帳'!$A$4:$A$103,0)),"未登録"))</f>
        <v/>
      </c>
      <c r="D54" s="34"/>
      <c r="E54" s="29"/>
      <c r="F54" s="37"/>
      <c r="G54" s="34"/>
      <c r="H54" s="30"/>
      <c r="I54" s="32" t="str">
        <f t="shared" si="1"/>
        <v/>
      </c>
      <c r="J54" s="32" t="str">
        <f>IF($H54="","",IF($I54&lt;0,"期限超過",IF($I54&lt;='設定'!$C$9,"今週対応","")))</f>
        <v/>
      </c>
    </row>
    <row r="55" ht="30.0" customHeight="1">
      <c r="A55" s="30"/>
      <c r="B55" s="34"/>
      <c r="C55" s="28" t="str">
        <f t="array" ref="C55">IF($B55="","",IFERROR(INDEX('顧客台帳'!$B$4:$B$103,MATCH($B55,'顧客台帳'!$A$4:$A$103,0)),"未登録"))</f>
        <v/>
      </c>
      <c r="D55" s="34"/>
      <c r="E55" s="29"/>
      <c r="F55" s="37"/>
      <c r="G55" s="34"/>
      <c r="H55" s="30"/>
      <c r="I55" s="32" t="str">
        <f t="shared" si="1"/>
        <v/>
      </c>
      <c r="J55" s="32" t="str">
        <f>IF($H55="","",IF($I55&lt;0,"期限超過",IF($I55&lt;='設定'!$C$9,"今週対応","")))</f>
        <v/>
      </c>
    </row>
    <row r="56" ht="30.0" customHeight="1">
      <c r="A56" s="30"/>
      <c r="B56" s="34"/>
      <c r="C56" s="28" t="str">
        <f t="array" ref="C56">IF($B56="","",IFERROR(INDEX('顧客台帳'!$B$4:$B$103,MATCH($B56,'顧客台帳'!$A$4:$A$103,0)),"未登録"))</f>
        <v/>
      </c>
      <c r="D56" s="34"/>
      <c r="E56" s="29"/>
      <c r="F56" s="37"/>
      <c r="G56" s="34"/>
      <c r="H56" s="30"/>
      <c r="I56" s="32" t="str">
        <f t="shared" si="1"/>
        <v/>
      </c>
      <c r="J56" s="32" t="str">
        <f>IF($H56="","",IF($I56&lt;0,"期限超過",IF($I56&lt;='設定'!$C$9,"今週対応","")))</f>
        <v/>
      </c>
    </row>
    <row r="57" ht="30.0" customHeight="1">
      <c r="A57" s="30"/>
      <c r="B57" s="34"/>
      <c r="C57" s="28" t="str">
        <f t="array" ref="C57">IF($B57="","",IFERROR(INDEX('顧客台帳'!$B$4:$B$103,MATCH($B57,'顧客台帳'!$A$4:$A$103,0)),"未登録"))</f>
        <v/>
      </c>
      <c r="D57" s="34"/>
      <c r="E57" s="29"/>
      <c r="F57" s="37"/>
      <c r="G57" s="34"/>
      <c r="H57" s="30"/>
      <c r="I57" s="32" t="str">
        <f t="shared" si="1"/>
        <v/>
      </c>
      <c r="J57" s="32" t="str">
        <f>IF($H57="","",IF($I57&lt;0,"期限超過",IF($I57&lt;='設定'!$C$9,"今週対応","")))</f>
        <v/>
      </c>
    </row>
    <row r="58" ht="30.0" customHeight="1">
      <c r="A58" s="30"/>
      <c r="B58" s="34"/>
      <c r="C58" s="28" t="str">
        <f t="array" ref="C58">IF($B58="","",IFERROR(INDEX('顧客台帳'!$B$4:$B$103,MATCH($B58,'顧客台帳'!$A$4:$A$103,0)),"未登録"))</f>
        <v/>
      </c>
      <c r="D58" s="34"/>
      <c r="E58" s="29"/>
      <c r="F58" s="37"/>
      <c r="G58" s="34"/>
      <c r="H58" s="30"/>
      <c r="I58" s="32" t="str">
        <f t="shared" si="1"/>
        <v/>
      </c>
      <c r="J58" s="32" t="str">
        <f>IF($H58="","",IF($I58&lt;0,"期限超過",IF($I58&lt;='設定'!$C$9,"今週対応","")))</f>
        <v/>
      </c>
    </row>
    <row r="59" ht="30.0" customHeight="1">
      <c r="A59" s="30"/>
      <c r="B59" s="34"/>
      <c r="C59" s="28" t="str">
        <f t="array" ref="C59">IF($B59="","",IFERROR(INDEX('顧客台帳'!$B$4:$B$103,MATCH($B59,'顧客台帳'!$A$4:$A$103,0)),"未登録"))</f>
        <v/>
      </c>
      <c r="D59" s="34"/>
      <c r="E59" s="29"/>
      <c r="F59" s="37"/>
      <c r="G59" s="34"/>
      <c r="H59" s="30"/>
      <c r="I59" s="32" t="str">
        <f t="shared" si="1"/>
        <v/>
      </c>
      <c r="J59" s="32" t="str">
        <f>IF($H59="","",IF($I59&lt;0,"期限超過",IF($I59&lt;='設定'!$C$9,"今週対応","")))</f>
        <v/>
      </c>
    </row>
    <row r="60" ht="30.0" customHeight="1">
      <c r="A60" s="30"/>
      <c r="B60" s="34"/>
      <c r="C60" s="28" t="str">
        <f t="array" ref="C60">IF($B60="","",IFERROR(INDEX('顧客台帳'!$B$4:$B$103,MATCH($B60,'顧客台帳'!$A$4:$A$103,0)),"未登録"))</f>
        <v/>
      </c>
      <c r="D60" s="34"/>
      <c r="E60" s="29"/>
      <c r="F60" s="37"/>
      <c r="G60" s="34"/>
      <c r="H60" s="30"/>
      <c r="I60" s="32" t="str">
        <f t="shared" si="1"/>
        <v/>
      </c>
      <c r="J60" s="32" t="str">
        <f>IF($H60="","",IF($I60&lt;0,"期限超過",IF($I60&lt;='設定'!$C$9,"今週対応","")))</f>
        <v/>
      </c>
    </row>
    <row r="61" ht="30.0" customHeight="1">
      <c r="A61" s="30"/>
      <c r="B61" s="34"/>
      <c r="C61" s="28" t="str">
        <f t="array" ref="C61">IF($B61="","",IFERROR(INDEX('顧客台帳'!$B$4:$B$103,MATCH($B61,'顧客台帳'!$A$4:$A$103,0)),"未登録"))</f>
        <v/>
      </c>
      <c r="D61" s="34"/>
      <c r="E61" s="29"/>
      <c r="F61" s="37"/>
      <c r="G61" s="34"/>
      <c r="H61" s="30"/>
      <c r="I61" s="32" t="str">
        <f t="shared" si="1"/>
        <v/>
      </c>
      <c r="J61" s="32" t="str">
        <f>IF($H61="","",IF($I61&lt;0,"期限超過",IF($I61&lt;='設定'!$C$9,"今週対応","")))</f>
        <v/>
      </c>
    </row>
    <row r="62" ht="30.0" customHeight="1">
      <c r="A62" s="30"/>
      <c r="B62" s="34"/>
      <c r="C62" s="28" t="str">
        <f t="array" ref="C62">IF($B62="","",IFERROR(INDEX('顧客台帳'!$B$4:$B$103,MATCH($B62,'顧客台帳'!$A$4:$A$103,0)),"未登録"))</f>
        <v/>
      </c>
      <c r="D62" s="34"/>
      <c r="E62" s="29"/>
      <c r="F62" s="37"/>
      <c r="G62" s="34"/>
      <c r="H62" s="30"/>
      <c r="I62" s="32" t="str">
        <f t="shared" si="1"/>
        <v/>
      </c>
      <c r="J62" s="32" t="str">
        <f>IF($H62="","",IF($I62&lt;0,"期限超過",IF($I62&lt;='設定'!$C$9,"今週対応","")))</f>
        <v/>
      </c>
    </row>
    <row r="63" ht="30.0" customHeight="1">
      <c r="A63" s="30"/>
      <c r="B63" s="34"/>
      <c r="C63" s="28" t="str">
        <f t="array" ref="C63">IF($B63="","",IFERROR(INDEX('顧客台帳'!$B$4:$B$103,MATCH($B63,'顧客台帳'!$A$4:$A$103,0)),"未登録"))</f>
        <v/>
      </c>
      <c r="D63" s="34"/>
      <c r="E63" s="29"/>
      <c r="F63" s="37"/>
      <c r="G63" s="34"/>
      <c r="H63" s="30"/>
      <c r="I63" s="32" t="str">
        <f t="shared" si="1"/>
        <v/>
      </c>
      <c r="J63" s="32" t="str">
        <f>IF($H63="","",IF($I63&lt;0,"期限超過",IF($I63&lt;='設定'!$C$9,"今週対応","")))</f>
        <v/>
      </c>
    </row>
    <row r="64" ht="30.0" customHeight="1">
      <c r="A64" s="30"/>
      <c r="B64" s="34"/>
      <c r="C64" s="28" t="str">
        <f t="array" ref="C64">IF($B64="","",IFERROR(INDEX('顧客台帳'!$B$4:$B$103,MATCH($B64,'顧客台帳'!$A$4:$A$103,0)),"未登録"))</f>
        <v/>
      </c>
      <c r="D64" s="34"/>
      <c r="E64" s="29"/>
      <c r="F64" s="37"/>
      <c r="G64" s="34"/>
      <c r="H64" s="30"/>
      <c r="I64" s="32" t="str">
        <f t="shared" si="1"/>
        <v/>
      </c>
      <c r="J64" s="32" t="str">
        <f>IF($H64="","",IF($I64&lt;0,"期限超過",IF($I64&lt;='設定'!$C$9,"今週対応","")))</f>
        <v/>
      </c>
    </row>
    <row r="65" ht="30.0" customHeight="1">
      <c r="A65" s="30"/>
      <c r="B65" s="34"/>
      <c r="C65" s="28" t="str">
        <f t="array" ref="C65">IF($B65="","",IFERROR(INDEX('顧客台帳'!$B$4:$B$103,MATCH($B65,'顧客台帳'!$A$4:$A$103,0)),"未登録"))</f>
        <v/>
      </c>
      <c r="D65" s="34"/>
      <c r="E65" s="29"/>
      <c r="F65" s="37"/>
      <c r="G65" s="34"/>
      <c r="H65" s="30"/>
      <c r="I65" s="32" t="str">
        <f t="shared" si="1"/>
        <v/>
      </c>
      <c r="J65" s="32" t="str">
        <f>IF($H65="","",IF($I65&lt;0,"期限超過",IF($I65&lt;='設定'!$C$9,"今週対応","")))</f>
        <v/>
      </c>
    </row>
    <row r="66" ht="30.0" customHeight="1">
      <c r="A66" s="30"/>
      <c r="B66" s="34"/>
      <c r="C66" s="28" t="str">
        <f t="array" ref="C66">IF($B66="","",IFERROR(INDEX('顧客台帳'!$B$4:$B$103,MATCH($B66,'顧客台帳'!$A$4:$A$103,0)),"未登録"))</f>
        <v/>
      </c>
      <c r="D66" s="34"/>
      <c r="E66" s="29"/>
      <c r="F66" s="37"/>
      <c r="G66" s="34"/>
      <c r="H66" s="30"/>
      <c r="I66" s="32" t="str">
        <f t="shared" si="1"/>
        <v/>
      </c>
      <c r="J66" s="32" t="str">
        <f>IF($H66="","",IF($I66&lt;0,"期限超過",IF($I66&lt;='設定'!$C$9,"今週対応","")))</f>
        <v/>
      </c>
    </row>
    <row r="67" ht="30.0" customHeight="1">
      <c r="A67" s="30"/>
      <c r="B67" s="34"/>
      <c r="C67" s="28" t="str">
        <f t="array" ref="C67">IF($B67="","",IFERROR(INDEX('顧客台帳'!$B$4:$B$103,MATCH($B67,'顧客台帳'!$A$4:$A$103,0)),"未登録"))</f>
        <v/>
      </c>
      <c r="D67" s="34"/>
      <c r="E67" s="29"/>
      <c r="F67" s="37"/>
      <c r="G67" s="34"/>
      <c r="H67" s="30"/>
      <c r="I67" s="32" t="str">
        <f t="shared" si="1"/>
        <v/>
      </c>
      <c r="J67" s="32" t="str">
        <f>IF($H67="","",IF($I67&lt;0,"期限超過",IF($I67&lt;='設定'!$C$9,"今週対応","")))</f>
        <v/>
      </c>
    </row>
    <row r="68" ht="30.0" customHeight="1">
      <c r="A68" s="30"/>
      <c r="B68" s="34"/>
      <c r="C68" s="28" t="str">
        <f t="array" ref="C68">IF($B68="","",IFERROR(INDEX('顧客台帳'!$B$4:$B$103,MATCH($B68,'顧客台帳'!$A$4:$A$103,0)),"未登録"))</f>
        <v/>
      </c>
      <c r="D68" s="34"/>
      <c r="E68" s="29"/>
      <c r="F68" s="37"/>
      <c r="G68" s="34"/>
      <c r="H68" s="30"/>
      <c r="I68" s="32" t="str">
        <f t="shared" si="1"/>
        <v/>
      </c>
      <c r="J68" s="32" t="str">
        <f>IF($H68="","",IF($I68&lt;0,"期限超過",IF($I68&lt;='設定'!$C$9,"今週対応","")))</f>
        <v/>
      </c>
    </row>
    <row r="69" ht="30.0" customHeight="1">
      <c r="A69" s="30"/>
      <c r="B69" s="34"/>
      <c r="C69" s="28" t="str">
        <f t="array" ref="C69">IF($B69="","",IFERROR(INDEX('顧客台帳'!$B$4:$B$103,MATCH($B69,'顧客台帳'!$A$4:$A$103,0)),"未登録"))</f>
        <v/>
      </c>
      <c r="D69" s="34"/>
      <c r="E69" s="29"/>
      <c r="F69" s="37"/>
      <c r="G69" s="34"/>
      <c r="H69" s="30"/>
      <c r="I69" s="32" t="str">
        <f t="shared" si="1"/>
        <v/>
      </c>
      <c r="J69" s="32" t="str">
        <f>IF($H69="","",IF($I69&lt;0,"期限超過",IF($I69&lt;='設定'!$C$9,"今週対応","")))</f>
        <v/>
      </c>
    </row>
    <row r="70" ht="30.0" customHeight="1">
      <c r="A70" s="30"/>
      <c r="B70" s="34"/>
      <c r="C70" s="28" t="str">
        <f t="array" ref="C70">IF($B70="","",IFERROR(INDEX('顧客台帳'!$B$4:$B$103,MATCH($B70,'顧客台帳'!$A$4:$A$103,0)),"未登録"))</f>
        <v/>
      </c>
      <c r="D70" s="34"/>
      <c r="E70" s="29"/>
      <c r="F70" s="37"/>
      <c r="G70" s="34"/>
      <c r="H70" s="30"/>
      <c r="I70" s="32" t="str">
        <f t="shared" si="1"/>
        <v/>
      </c>
      <c r="J70" s="32" t="str">
        <f>IF($H70="","",IF($I70&lt;0,"期限超過",IF($I70&lt;='設定'!$C$9,"今週対応","")))</f>
        <v/>
      </c>
    </row>
    <row r="71" ht="30.0" customHeight="1">
      <c r="A71" s="30"/>
      <c r="B71" s="34"/>
      <c r="C71" s="28" t="str">
        <f t="array" ref="C71">IF($B71="","",IFERROR(INDEX('顧客台帳'!$B$4:$B$103,MATCH($B71,'顧客台帳'!$A$4:$A$103,0)),"未登録"))</f>
        <v/>
      </c>
      <c r="D71" s="34"/>
      <c r="E71" s="29"/>
      <c r="F71" s="37"/>
      <c r="G71" s="34"/>
      <c r="H71" s="30"/>
      <c r="I71" s="32" t="str">
        <f t="shared" si="1"/>
        <v/>
      </c>
      <c r="J71" s="32" t="str">
        <f>IF($H71="","",IF($I71&lt;0,"期限超過",IF($I71&lt;='設定'!$C$9,"今週対応","")))</f>
        <v/>
      </c>
    </row>
    <row r="72" ht="30.0" customHeight="1">
      <c r="A72" s="30"/>
      <c r="B72" s="34"/>
      <c r="C72" s="28" t="str">
        <f t="array" ref="C72">IF($B72="","",IFERROR(INDEX('顧客台帳'!$B$4:$B$103,MATCH($B72,'顧客台帳'!$A$4:$A$103,0)),"未登録"))</f>
        <v/>
      </c>
      <c r="D72" s="34"/>
      <c r="E72" s="29"/>
      <c r="F72" s="37"/>
      <c r="G72" s="34"/>
      <c r="H72" s="30"/>
      <c r="I72" s="32" t="str">
        <f t="shared" si="1"/>
        <v/>
      </c>
      <c r="J72" s="32" t="str">
        <f>IF($H72="","",IF($I72&lt;0,"期限超過",IF($I72&lt;='設定'!$C$9,"今週対応","")))</f>
        <v/>
      </c>
    </row>
    <row r="73" ht="30.0" customHeight="1">
      <c r="A73" s="30"/>
      <c r="B73" s="34"/>
      <c r="C73" s="28" t="str">
        <f t="array" ref="C73">IF($B73="","",IFERROR(INDEX('顧客台帳'!$B$4:$B$103,MATCH($B73,'顧客台帳'!$A$4:$A$103,0)),"未登録"))</f>
        <v/>
      </c>
      <c r="D73" s="34"/>
      <c r="E73" s="29"/>
      <c r="F73" s="37"/>
      <c r="G73" s="34"/>
      <c r="H73" s="30"/>
      <c r="I73" s="32" t="str">
        <f t="shared" si="1"/>
        <v/>
      </c>
      <c r="J73" s="32" t="str">
        <f>IF($H73="","",IF($I73&lt;0,"期限超過",IF($I73&lt;='設定'!$C$9,"今週対応","")))</f>
        <v/>
      </c>
    </row>
    <row r="74" ht="30.0" customHeight="1">
      <c r="A74" s="30"/>
      <c r="B74" s="34"/>
      <c r="C74" s="28" t="str">
        <f t="array" ref="C74">IF($B74="","",IFERROR(INDEX('顧客台帳'!$B$4:$B$103,MATCH($B74,'顧客台帳'!$A$4:$A$103,0)),"未登録"))</f>
        <v/>
      </c>
      <c r="D74" s="34"/>
      <c r="E74" s="29"/>
      <c r="F74" s="37"/>
      <c r="G74" s="34"/>
      <c r="H74" s="30"/>
      <c r="I74" s="32" t="str">
        <f t="shared" si="1"/>
        <v/>
      </c>
      <c r="J74" s="32" t="str">
        <f>IF($H74="","",IF($I74&lt;0,"期限超過",IF($I74&lt;='設定'!$C$9,"今週対応","")))</f>
        <v/>
      </c>
    </row>
    <row r="75" ht="30.0" customHeight="1">
      <c r="A75" s="30"/>
      <c r="B75" s="34"/>
      <c r="C75" s="28" t="str">
        <f t="array" ref="C75">IF($B75="","",IFERROR(INDEX('顧客台帳'!$B$4:$B$103,MATCH($B75,'顧客台帳'!$A$4:$A$103,0)),"未登録"))</f>
        <v/>
      </c>
      <c r="D75" s="34"/>
      <c r="E75" s="29"/>
      <c r="F75" s="37"/>
      <c r="G75" s="34"/>
      <c r="H75" s="30"/>
      <c r="I75" s="32" t="str">
        <f t="shared" si="1"/>
        <v/>
      </c>
      <c r="J75" s="32" t="str">
        <f>IF($H75="","",IF($I75&lt;0,"期限超過",IF($I75&lt;='設定'!$C$9,"今週対応","")))</f>
        <v/>
      </c>
    </row>
    <row r="76" ht="30.0" customHeight="1">
      <c r="A76" s="30"/>
      <c r="B76" s="34"/>
      <c r="C76" s="28" t="str">
        <f t="array" ref="C76">IF($B76="","",IFERROR(INDEX('顧客台帳'!$B$4:$B$103,MATCH($B76,'顧客台帳'!$A$4:$A$103,0)),"未登録"))</f>
        <v/>
      </c>
      <c r="D76" s="34"/>
      <c r="E76" s="29"/>
      <c r="F76" s="37"/>
      <c r="G76" s="34"/>
      <c r="H76" s="30"/>
      <c r="I76" s="32" t="str">
        <f t="shared" si="1"/>
        <v/>
      </c>
      <c r="J76" s="32" t="str">
        <f>IF($H76="","",IF($I76&lt;0,"期限超過",IF($I76&lt;='設定'!$C$9,"今週対応","")))</f>
        <v/>
      </c>
    </row>
    <row r="77" ht="30.0" customHeight="1">
      <c r="A77" s="30"/>
      <c r="B77" s="34"/>
      <c r="C77" s="28" t="str">
        <f t="array" ref="C77">IF($B77="","",IFERROR(INDEX('顧客台帳'!$B$4:$B$103,MATCH($B77,'顧客台帳'!$A$4:$A$103,0)),"未登録"))</f>
        <v/>
      </c>
      <c r="D77" s="34"/>
      <c r="E77" s="29"/>
      <c r="F77" s="37"/>
      <c r="G77" s="34"/>
      <c r="H77" s="30"/>
      <c r="I77" s="32" t="str">
        <f t="shared" si="1"/>
        <v/>
      </c>
      <c r="J77" s="32" t="str">
        <f>IF($H77="","",IF($I77&lt;0,"期限超過",IF($I77&lt;='設定'!$C$9,"今週対応","")))</f>
        <v/>
      </c>
    </row>
    <row r="78" ht="30.0" customHeight="1">
      <c r="A78" s="30"/>
      <c r="B78" s="34"/>
      <c r="C78" s="28" t="str">
        <f t="array" ref="C78">IF($B78="","",IFERROR(INDEX('顧客台帳'!$B$4:$B$103,MATCH($B78,'顧客台帳'!$A$4:$A$103,0)),"未登録"))</f>
        <v/>
      </c>
      <c r="D78" s="34"/>
      <c r="E78" s="29"/>
      <c r="F78" s="37"/>
      <c r="G78" s="34"/>
      <c r="H78" s="30"/>
      <c r="I78" s="32" t="str">
        <f t="shared" si="1"/>
        <v/>
      </c>
      <c r="J78" s="32" t="str">
        <f>IF($H78="","",IF($I78&lt;0,"期限超過",IF($I78&lt;='設定'!$C$9,"今週対応","")))</f>
        <v/>
      </c>
    </row>
    <row r="79" ht="30.0" customHeight="1">
      <c r="A79" s="30"/>
      <c r="B79" s="34"/>
      <c r="C79" s="28" t="str">
        <f t="array" ref="C79">IF($B79="","",IFERROR(INDEX('顧客台帳'!$B$4:$B$103,MATCH($B79,'顧客台帳'!$A$4:$A$103,0)),"未登録"))</f>
        <v/>
      </c>
      <c r="D79" s="34"/>
      <c r="E79" s="29"/>
      <c r="F79" s="37"/>
      <c r="G79" s="34"/>
      <c r="H79" s="30"/>
      <c r="I79" s="32" t="str">
        <f t="shared" si="1"/>
        <v/>
      </c>
      <c r="J79" s="32" t="str">
        <f>IF($H79="","",IF($I79&lt;0,"期限超過",IF($I79&lt;='設定'!$C$9,"今週対応","")))</f>
        <v/>
      </c>
    </row>
    <row r="80" ht="30.0" customHeight="1">
      <c r="A80" s="30"/>
      <c r="B80" s="34"/>
      <c r="C80" s="28" t="str">
        <f t="array" ref="C80">IF($B80="","",IFERROR(INDEX('顧客台帳'!$B$4:$B$103,MATCH($B80,'顧客台帳'!$A$4:$A$103,0)),"未登録"))</f>
        <v/>
      </c>
      <c r="D80" s="34"/>
      <c r="E80" s="29"/>
      <c r="F80" s="37"/>
      <c r="G80" s="34"/>
      <c r="H80" s="30"/>
      <c r="I80" s="32" t="str">
        <f t="shared" si="1"/>
        <v/>
      </c>
      <c r="J80" s="32" t="str">
        <f>IF($H80="","",IF($I80&lt;0,"期限超過",IF($I80&lt;='設定'!$C$9,"今週対応","")))</f>
        <v/>
      </c>
    </row>
    <row r="81" ht="30.0" customHeight="1">
      <c r="A81" s="30"/>
      <c r="B81" s="34"/>
      <c r="C81" s="28" t="str">
        <f t="array" ref="C81">IF($B81="","",IFERROR(INDEX('顧客台帳'!$B$4:$B$103,MATCH($B81,'顧客台帳'!$A$4:$A$103,0)),"未登録"))</f>
        <v/>
      </c>
      <c r="D81" s="34"/>
      <c r="E81" s="29"/>
      <c r="F81" s="37"/>
      <c r="G81" s="34"/>
      <c r="H81" s="30"/>
      <c r="I81" s="32" t="str">
        <f t="shared" si="1"/>
        <v/>
      </c>
      <c r="J81" s="32" t="str">
        <f>IF($H81="","",IF($I81&lt;0,"期限超過",IF($I81&lt;='設定'!$C$9,"今週対応","")))</f>
        <v/>
      </c>
    </row>
    <row r="82" ht="30.0" customHeight="1">
      <c r="A82" s="30"/>
      <c r="B82" s="34"/>
      <c r="C82" s="28" t="str">
        <f t="array" ref="C82">IF($B82="","",IFERROR(INDEX('顧客台帳'!$B$4:$B$103,MATCH($B82,'顧客台帳'!$A$4:$A$103,0)),"未登録"))</f>
        <v/>
      </c>
      <c r="D82" s="34"/>
      <c r="E82" s="29"/>
      <c r="F82" s="37"/>
      <c r="G82" s="34"/>
      <c r="H82" s="30"/>
      <c r="I82" s="32" t="str">
        <f t="shared" si="1"/>
        <v/>
      </c>
      <c r="J82" s="32" t="str">
        <f>IF($H82="","",IF($I82&lt;0,"期限超過",IF($I82&lt;='設定'!$C$9,"今週対応","")))</f>
        <v/>
      </c>
    </row>
    <row r="83" ht="30.0" customHeight="1">
      <c r="A83" s="30"/>
      <c r="B83" s="34"/>
      <c r="C83" s="28" t="str">
        <f t="array" ref="C83">IF($B83="","",IFERROR(INDEX('顧客台帳'!$B$4:$B$103,MATCH($B83,'顧客台帳'!$A$4:$A$103,0)),"未登録"))</f>
        <v/>
      </c>
      <c r="D83" s="34"/>
      <c r="E83" s="29"/>
      <c r="F83" s="37"/>
      <c r="G83" s="34"/>
      <c r="H83" s="30"/>
      <c r="I83" s="32" t="str">
        <f t="shared" si="1"/>
        <v/>
      </c>
      <c r="J83" s="32" t="str">
        <f>IF($H83="","",IF($I83&lt;0,"期限超過",IF($I83&lt;='設定'!$C$9,"今週対応","")))</f>
        <v/>
      </c>
    </row>
    <row r="84" ht="30.0" customHeight="1">
      <c r="A84" s="30"/>
      <c r="B84" s="34"/>
      <c r="C84" s="28" t="str">
        <f t="array" ref="C84">IF($B84="","",IFERROR(INDEX('顧客台帳'!$B$4:$B$103,MATCH($B84,'顧客台帳'!$A$4:$A$103,0)),"未登録"))</f>
        <v/>
      </c>
      <c r="D84" s="34"/>
      <c r="E84" s="29"/>
      <c r="F84" s="37"/>
      <c r="G84" s="34"/>
      <c r="H84" s="30"/>
      <c r="I84" s="32" t="str">
        <f t="shared" si="1"/>
        <v/>
      </c>
      <c r="J84" s="32" t="str">
        <f>IF($H84="","",IF($I84&lt;0,"期限超過",IF($I84&lt;='設定'!$C$9,"今週対応","")))</f>
        <v/>
      </c>
    </row>
    <row r="85" ht="30.0" customHeight="1">
      <c r="A85" s="30"/>
      <c r="B85" s="34"/>
      <c r="C85" s="28" t="str">
        <f t="array" ref="C85">IF($B85="","",IFERROR(INDEX('顧客台帳'!$B$4:$B$103,MATCH($B85,'顧客台帳'!$A$4:$A$103,0)),"未登録"))</f>
        <v/>
      </c>
      <c r="D85" s="34"/>
      <c r="E85" s="29"/>
      <c r="F85" s="37"/>
      <c r="G85" s="34"/>
      <c r="H85" s="30"/>
      <c r="I85" s="32" t="str">
        <f t="shared" si="1"/>
        <v/>
      </c>
      <c r="J85" s="32" t="str">
        <f>IF($H85="","",IF($I85&lt;0,"期限超過",IF($I85&lt;='設定'!$C$9,"今週対応","")))</f>
        <v/>
      </c>
    </row>
    <row r="86" ht="30.0" customHeight="1">
      <c r="A86" s="30"/>
      <c r="B86" s="34"/>
      <c r="C86" s="28" t="str">
        <f t="array" ref="C86">IF($B86="","",IFERROR(INDEX('顧客台帳'!$B$4:$B$103,MATCH($B86,'顧客台帳'!$A$4:$A$103,0)),"未登録"))</f>
        <v/>
      </c>
      <c r="D86" s="34"/>
      <c r="E86" s="29"/>
      <c r="F86" s="37"/>
      <c r="G86" s="34"/>
      <c r="H86" s="30"/>
      <c r="I86" s="32" t="str">
        <f t="shared" si="1"/>
        <v/>
      </c>
      <c r="J86" s="32" t="str">
        <f>IF($H86="","",IF($I86&lt;0,"期限超過",IF($I86&lt;='設定'!$C$9,"今週対応","")))</f>
        <v/>
      </c>
    </row>
    <row r="87" ht="30.0" customHeight="1">
      <c r="A87" s="30"/>
      <c r="B87" s="34"/>
      <c r="C87" s="28" t="str">
        <f t="array" ref="C87">IF($B87="","",IFERROR(INDEX('顧客台帳'!$B$4:$B$103,MATCH($B87,'顧客台帳'!$A$4:$A$103,0)),"未登録"))</f>
        <v/>
      </c>
      <c r="D87" s="34"/>
      <c r="E87" s="29"/>
      <c r="F87" s="37"/>
      <c r="G87" s="34"/>
      <c r="H87" s="30"/>
      <c r="I87" s="32" t="str">
        <f t="shared" si="1"/>
        <v/>
      </c>
      <c r="J87" s="32" t="str">
        <f>IF($H87="","",IF($I87&lt;0,"期限超過",IF($I87&lt;='設定'!$C$9,"今週対応","")))</f>
        <v/>
      </c>
    </row>
    <row r="88" ht="30.0" customHeight="1">
      <c r="A88" s="30"/>
      <c r="B88" s="34"/>
      <c r="C88" s="28" t="str">
        <f t="array" ref="C88">IF($B88="","",IFERROR(INDEX('顧客台帳'!$B$4:$B$103,MATCH($B88,'顧客台帳'!$A$4:$A$103,0)),"未登録"))</f>
        <v/>
      </c>
      <c r="D88" s="34"/>
      <c r="E88" s="29"/>
      <c r="F88" s="37"/>
      <c r="G88" s="34"/>
      <c r="H88" s="30"/>
      <c r="I88" s="32" t="str">
        <f t="shared" si="1"/>
        <v/>
      </c>
      <c r="J88" s="32" t="str">
        <f>IF($H88="","",IF($I88&lt;0,"期限超過",IF($I88&lt;='設定'!$C$9,"今週対応","")))</f>
        <v/>
      </c>
    </row>
    <row r="89" ht="30.0" customHeight="1">
      <c r="A89" s="30"/>
      <c r="B89" s="34"/>
      <c r="C89" s="28" t="str">
        <f t="array" ref="C89">IF($B89="","",IFERROR(INDEX('顧客台帳'!$B$4:$B$103,MATCH($B89,'顧客台帳'!$A$4:$A$103,0)),"未登録"))</f>
        <v/>
      </c>
      <c r="D89" s="34"/>
      <c r="E89" s="29"/>
      <c r="F89" s="37"/>
      <c r="G89" s="34"/>
      <c r="H89" s="30"/>
      <c r="I89" s="32" t="str">
        <f t="shared" si="1"/>
        <v/>
      </c>
      <c r="J89" s="32" t="str">
        <f>IF($H89="","",IF($I89&lt;0,"期限超過",IF($I89&lt;='設定'!$C$9,"今週対応","")))</f>
        <v/>
      </c>
    </row>
    <row r="90" ht="30.0" customHeight="1">
      <c r="A90" s="30"/>
      <c r="B90" s="34"/>
      <c r="C90" s="28" t="str">
        <f t="array" ref="C90">IF($B90="","",IFERROR(INDEX('顧客台帳'!$B$4:$B$103,MATCH($B90,'顧客台帳'!$A$4:$A$103,0)),"未登録"))</f>
        <v/>
      </c>
      <c r="D90" s="34"/>
      <c r="E90" s="29"/>
      <c r="F90" s="37"/>
      <c r="G90" s="34"/>
      <c r="H90" s="30"/>
      <c r="I90" s="32" t="str">
        <f t="shared" si="1"/>
        <v/>
      </c>
      <c r="J90" s="32" t="str">
        <f>IF($H90="","",IF($I90&lt;0,"期限超過",IF($I90&lt;='設定'!$C$9,"今週対応","")))</f>
        <v/>
      </c>
    </row>
    <row r="91" ht="30.0" customHeight="1">
      <c r="A91" s="30"/>
      <c r="B91" s="34"/>
      <c r="C91" s="28" t="str">
        <f t="array" ref="C91">IF($B91="","",IFERROR(INDEX('顧客台帳'!$B$4:$B$103,MATCH($B91,'顧客台帳'!$A$4:$A$103,0)),"未登録"))</f>
        <v/>
      </c>
      <c r="D91" s="34"/>
      <c r="E91" s="29"/>
      <c r="F91" s="37"/>
      <c r="G91" s="34"/>
      <c r="H91" s="30"/>
      <c r="I91" s="32" t="str">
        <f t="shared" si="1"/>
        <v/>
      </c>
      <c r="J91" s="32" t="str">
        <f>IF($H91="","",IF($I91&lt;0,"期限超過",IF($I91&lt;='設定'!$C$9,"今週対応","")))</f>
        <v/>
      </c>
    </row>
    <row r="92" ht="30.0" customHeight="1">
      <c r="A92" s="30"/>
      <c r="B92" s="34"/>
      <c r="C92" s="28" t="str">
        <f t="array" ref="C92">IF($B92="","",IFERROR(INDEX('顧客台帳'!$B$4:$B$103,MATCH($B92,'顧客台帳'!$A$4:$A$103,0)),"未登録"))</f>
        <v/>
      </c>
      <c r="D92" s="34"/>
      <c r="E92" s="29"/>
      <c r="F92" s="37"/>
      <c r="G92" s="34"/>
      <c r="H92" s="30"/>
      <c r="I92" s="32" t="str">
        <f t="shared" si="1"/>
        <v/>
      </c>
      <c r="J92" s="32" t="str">
        <f>IF($H92="","",IF($I92&lt;0,"期限超過",IF($I92&lt;='設定'!$C$9,"今週対応","")))</f>
        <v/>
      </c>
    </row>
    <row r="93" ht="30.0" customHeight="1">
      <c r="A93" s="30"/>
      <c r="B93" s="34"/>
      <c r="C93" s="28" t="str">
        <f t="array" ref="C93">IF($B93="","",IFERROR(INDEX('顧客台帳'!$B$4:$B$103,MATCH($B93,'顧客台帳'!$A$4:$A$103,0)),"未登録"))</f>
        <v/>
      </c>
      <c r="D93" s="34"/>
      <c r="E93" s="29"/>
      <c r="F93" s="37"/>
      <c r="G93" s="34"/>
      <c r="H93" s="30"/>
      <c r="I93" s="32" t="str">
        <f t="shared" si="1"/>
        <v/>
      </c>
      <c r="J93" s="32" t="str">
        <f>IF($H93="","",IF($I93&lt;0,"期限超過",IF($I93&lt;='設定'!$C$9,"今週対応","")))</f>
        <v/>
      </c>
    </row>
    <row r="94" ht="30.0" customHeight="1">
      <c r="A94" s="30"/>
      <c r="B94" s="34"/>
      <c r="C94" s="28" t="str">
        <f t="array" ref="C94">IF($B94="","",IFERROR(INDEX('顧客台帳'!$B$4:$B$103,MATCH($B94,'顧客台帳'!$A$4:$A$103,0)),"未登録"))</f>
        <v/>
      </c>
      <c r="D94" s="34"/>
      <c r="E94" s="29"/>
      <c r="F94" s="37"/>
      <c r="G94" s="34"/>
      <c r="H94" s="30"/>
      <c r="I94" s="32" t="str">
        <f t="shared" si="1"/>
        <v/>
      </c>
      <c r="J94" s="32" t="str">
        <f>IF($H94="","",IF($I94&lt;0,"期限超過",IF($I94&lt;='設定'!$C$9,"今週対応","")))</f>
        <v/>
      </c>
    </row>
    <row r="95" ht="30.0" customHeight="1">
      <c r="A95" s="30"/>
      <c r="B95" s="34"/>
      <c r="C95" s="28" t="str">
        <f t="array" ref="C95">IF($B95="","",IFERROR(INDEX('顧客台帳'!$B$4:$B$103,MATCH($B95,'顧客台帳'!$A$4:$A$103,0)),"未登録"))</f>
        <v/>
      </c>
      <c r="D95" s="34"/>
      <c r="E95" s="29"/>
      <c r="F95" s="37"/>
      <c r="G95" s="34"/>
      <c r="H95" s="30"/>
      <c r="I95" s="32" t="str">
        <f t="shared" si="1"/>
        <v/>
      </c>
      <c r="J95" s="32" t="str">
        <f>IF($H95="","",IF($I95&lt;0,"期限超過",IF($I95&lt;='設定'!$C$9,"今週対応","")))</f>
        <v/>
      </c>
    </row>
    <row r="96" ht="30.0" customHeight="1">
      <c r="A96" s="30"/>
      <c r="B96" s="34"/>
      <c r="C96" s="28" t="str">
        <f t="array" ref="C96">IF($B96="","",IFERROR(INDEX('顧客台帳'!$B$4:$B$103,MATCH($B96,'顧客台帳'!$A$4:$A$103,0)),"未登録"))</f>
        <v/>
      </c>
      <c r="D96" s="34"/>
      <c r="E96" s="29"/>
      <c r="F96" s="37"/>
      <c r="G96" s="34"/>
      <c r="H96" s="30"/>
      <c r="I96" s="32" t="str">
        <f t="shared" si="1"/>
        <v/>
      </c>
      <c r="J96" s="32" t="str">
        <f>IF($H96="","",IF($I96&lt;0,"期限超過",IF($I96&lt;='設定'!$C$9,"今週対応","")))</f>
        <v/>
      </c>
    </row>
    <row r="97" ht="30.0" customHeight="1">
      <c r="A97" s="30"/>
      <c r="B97" s="34"/>
      <c r="C97" s="28" t="str">
        <f t="array" ref="C97">IF($B97="","",IFERROR(INDEX('顧客台帳'!$B$4:$B$103,MATCH($B97,'顧客台帳'!$A$4:$A$103,0)),"未登録"))</f>
        <v/>
      </c>
      <c r="D97" s="34"/>
      <c r="E97" s="29"/>
      <c r="F97" s="37"/>
      <c r="G97" s="34"/>
      <c r="H97" s="30"/>
      <c r="I97" s="32" t="str">
        <f t="shared" si="1"/>
        <v/>
      </c>
      <c r="J97" s="32" t="str">
        <f>IF($H97="","",IF($I97&lt;0,"期限超過",IF($I97&lt;='設定'!$C$9,"今週対応","")))</f>
        <v/>
      </c>
    </row>
    <row r="98" ht="30.0" customHeight="1">
      <c r="A98" s="30"/>
      <c r="B98" s="34"/>
      <c r="C98" s="28" t="str">
        <f t="array" ref="C98">IF($B98="","",IFERROR(INDEX('顧客台帳'!$B$4:$B$103,MATCH($B98,'顧客台帳'!$A$4:$A$103,0)),"未登録"))</f>
        <v/>
      </c>
      <c r="D98" s="34"/>
      <c r="E98" s="29"/>
      <c r="F98" s="37"/>
      <c r="G98" s="34"/>
      <c r="H98" s="30"/>
      <c r="I98" s="32" t="str">
        <f t="shared" si="1"/>
        <v/>
      </c>
      <c r="J98" s="32" t="str">
        <f>IF($H98="","",IF($I98&lt;0,"期限超過",IF($I98&lt;='設定'!$C$9,"今週対応","")))</f>
        <v/>
      </c>
    </row>
    <row r="99" ht="30.0" customHeight="1">
      <c r="A99" s="30"/>
      <c r="B99" s="34"/>
      <c r="C99" s="28" t="str">
        <f t="array" ref="C99">IF($B99="","",IFERROR(INDEX('顧客台帳'!$B$4:$B$103,MATCH($B99,'顧客台帳'!$A$4:$A$103,0)),"未登録"))</f>
        <v/>
      </c>
      <c r="D99" s="34"/>
      <c r="E99" s="29"/>
      <c r="F99" s="37"/>
      <c r="G99" s="34"/>
      <c r="H99" s="30"/>
      <c r="I99" s="32" t="str">
        <f t="shared" si="1"/>
        <v/>
      </c>
      <c r="J99" s="32" t="str">
        <f>IF($H99="","",IF($I99&lt;0,"期限超過",IF($I99&lt;='設定'!$C$9,"今週対応","")))</f>
        <v/>
      </c>
    </row>
    <row r="100" ht="30.0" customHeight="1">
      <c r="A100" s="30"/>
      <c r="B100" s="34"/>
      <c r="C100" s="28" t="str">
        <f t="array" ref="C100">IF($B100="","",IFERROR(INDEX('顧客台帳'!$B$4:$B$103,MATCH($B100,'顧客台帳'!$A$4:$A$103,0)),"未登録"))</f>
        <v/>
      </c>
      <c r="D100" s="34"/>
      <c r="E100" s="29"/>
      <c r="F100" s="37"/>
      <c r="G100" s="34"/>
      <c r="H100" s="30"/>
      <c r="I100" s="32" t="str">
        <f t="shared" si="1"/>
        <v/>
      </c>
      <c r="J100" s="32" t="str">
        <f>IF($H100="","",IF($I100&lt;0,"期限超過",IF($I100&lt;='設定'!$C$9,"今週対応","")))</f>
        <v/>
      </c>
    </row>
    <row r="101" ht="30.0" customHeight="1">
      <c r="A101" s="30"/>
      <c r="B101" s="34"/>
      <c r="C101" s="28" t="str">
        <f t="array" ref="C101">IF($B101="","",IFERROR(INDEX('顧客台帳'!$B$4:$B$103,MATCH($B101,'顧客台帳'!$A$4:$A$103,0)),"未登録"))</f>
        <v/>
      </c>
      <c r="D101" s="34"/>
      <c r="E101" s="29"/>
      <c r="F101" s="37"/>
      <c r="G101" s="34"/>
      <c r="H101" s="30"/>
      <c r="I101" s="32" t="str">
        <f t="shared" si="1"/>
        <v/>
      </c>
      <c r="J101" s="32" t="str">
        <f>IF($H101="","",IF($I101&lt;0,"期限超過",IF($I101&lt;='設定'!$C$9,"今週対応","")))</f>
        <v/>
      </c>
    </row>
    <row r="102" ht="30.0" customHeight="1">
      <c r="A102" s="30"/>
      <c r="B102" s="34"/>
      <c r="C102" s="28" t="str">
        <f t="array" ref="C102">IF($B102="","",IFERROR(INDEX('顧客台帳'!$B$4:$B$103,MATCH($B102,'顧客台帳'!$A$4:$A$103,0)),"未登録"))</f>
        <v/>
      </c>
      <c r="D102" s="34"/>
      <c r="E102" s="29"/>
      <c r="F102" s="37"/>
      <c r="G102" s="34"/>
      <c r="H102" s="30"/>
      <c r="I102" s="32" t="str">
        <f t="shared" si="1"/>
        <v/>
      </c>
      <c r="J102" s="32" t="str">
        <f>IF($H102="","",IF($I102&lt;0,"期限超過",IF($I102&lt;='設定'!$C$9,"今週対応","")))</f>
        <v/>
      </c>
    </row>
    <row r="103" ht="30.0" customHeight="1">
      <c r="A103" s="30"/>
      <c r="B103" s="34"/>
      <c r="C103" s="28" t="str">
        <f t="array" ref="C103">IF($B103="","",IFERROR(INDEX('顧客台帳'!$B$4:$B$103,MATCH($B103,'顧客台帳'!$A$4:$A$103,0)),"未登録"))</f>
        <v/>
      </c>
      <c r="D103" s="34"/>
      <c r="E103" s="29"/>
      <c r="F103" s="37"/>
      <c r="G103" s="34"/>
      <c r="H103" s="30"/>
      <c r="I103" s="32" t="str">
        <f t="shared" si="1"/>
        <v/>
      </c>
      <c r="J103" s="32" t="str">
        <f>IF($H103="","",IF($I103&lt;0,"期限超過",IF($I103&lt;='設定'!$C$9,"今週対応","")))</f>
        <v/>
      </c>
    </row>
    <row r="104" ht="30.0" customHeight="1">
      <c r="A104" s="30"/>
      <c r="B104" s="34"/>
      <c r="C104" s="28" t="str">
        <f t="array" ref="C104">IF($B104="","",IFERROR(INDEX('顧客台帳'!$B$4:$B$103,MATCH($B104,'顧客台帳'!$A$4:$A$103,0)),"未登録"))</f>
        <v/>
      </c>
      <c r="D104" s="34"/>
      <c r="E104" s="29"/>
      <c r="F104" s="37"/>
      <c r="G104" s="34"/>
      <c r="H104" s="30"/>
      <c r="I104" s="32" t="str">
        <f t="shared" si="1"/>
        <v/>
      </c>
      <c r="J104" s="32" t="str">
        <f>IF($H104="","",IF($I104&lt;0,"期限超過",IF($I104&lt;='設定'!$C$9,"今週対応","")))</f>
        <v/>
      </c>
    </row>
    <row r="105" ht="30.0" customHeight="1">
      <c r="A105" s="30"/>
      <c r="B105" s="34"/>
      <c r="C105" s="28" t="str">
        <f t="array" ref="C105">IF($B105="","",IFERROR(INDEX('顧客台帳'!$B$4:$B$103,MATCH($B105,'顧客台帳'!$A$4:$A$103,0)),"未登録"))</f>
        <v/>
      </c>
      <c r="D105" s="34"/>
      <c r="E105" s="29"/>
      <c r="F105" s="37"/>
      <c r="G105" s="34"/>
      <c r="H105" s="30"/>
      <c r="I105" s="32" t="str">
        <f t="shared" si="1"/>
        <v/>
      </c>
      <c r="J105" s="32" t="str">
        <f>IF($H105="","",IF($I105&lt;0,"期限超過",IF($I105&lt;='設定'!$C$9,"今週対応","")))</f>
        <v/>
      </c>
    </row>
    <row r="106" ht="30.0" customHeight="1">
      <c r="A106" s="30"/>
      <c r="B106" s="34"/>
      <c r="C106" s="28" t="str">
        <f t="array" ref="C106">IF($B106="","",IFERROR(INDEX('顧客台帳'!$B$4:$B$103,MATCH($B106,'顧客台帳'!$A$4:$A$103,0)),"未登録"))</f>
        <v/>
      </c>
      <c r="D106" s="34"/>
      <c r="E106" s="29"/>
      <c r="F106" s="37"/>
      <c r="G106" s="34"/>
      <c r="H106" s="30"/>
      <c r="I106" s="32" t="str">
        <f t="shared" si="1"/>
        <v/>
      </c>
      <c r="J106" s="32" t="str">
        <f>IF($H106="","",IF($I106&lt;0,"期限超過",IF($I106&lt;='設定'!$C$9,"今週対応","")))</f>
        <v/>
      </c>
    </row>
    <row r="107" ht="30.0" customHeight="1">
      <c r="A107" s="30"/>
      <c r="B107" s="34"/>
      <c r="C107" s="28" t="str">
        <f t="array" ref="C107">IF($B107="","",IFERROR(INDEX('顧客台帳'!$B$4:$B$103,MATCH($B107,'顧客台帳'!$A$4:$A$103,0)),"未登録"))</f>
        <v/>
      </c>
      <c r="D107" s="34"/>
      <c r="E107" s="29"/>
      <c r="F107" s="37"/>
      <c r="G107" s="34"/>
      <c r="H107" s="30"/>
      <c r="I107" s="32" t="str">
        <f t="shared" si="1"/>
        <v/>
      </c>
      <c r="J107" s="32" t="str">
        <f>IF($H107="","",IF($I107&lt;0,"期限超過",IF($I107&lt;='設定'!$C$9,"今週対応","")))</f>
        <v/>
      </c>
    </row>
    <row r="108" ht="30.0" customHeight="1">
      <c r="A108" s="30"/>
      <c r="B108" s="34"/>
      <c r="C108" s="28" t="str">
        <f t="array" ref="C108">IF($B108="","",IFERROR(INDEX('顧客台帳'!$B$4:$B$103,MATCH($B108,'顧客台帳'!$A$4:$A$103,0)),"未登録"))</f>
        <v/>
      </c>
      <c r="D108" s="34"/>
      <c r="E108" s="29"/>
      <c r="F108" s="37"/>
      <c r="G108" s="34"/>
      <c r="H108" s="30"/>
      <c r="I108" s="32" t="str">
        <f t="shared" si="1"/>
        <v/>
      </c>
      <c r="J108" s="32" t="str">
        <f>IF($H108="","",IF($I108&lt;0,"期限超過",IF($I108&lt;='設定'!$C$9,"今週対応","")))</f>
        <v/>
      </c>
    </row>
    <row r="109" ht="30.0" customHeight="1">
      <c r="A109" s="30"/>
      <c r="B109" s="34"/>
      <c r="C109" s="28" t="str">
        <f t="array" ref="C109">IF($B109="","",IFERROR(INDEX('顧客台帳'!$B$4:$B$103,MATCH($B109,'顧客台帳'!$A$4:$A$103,0)),"未登録"))</f>
        <v/>
      </c>
      <c r="D109" s="34"/>
      <c r="E109" s="29"/>
      <c r="F109" s="37"/>
      <c r="G109" s="34"/>
      <c r="H109" s="30"/>
      <c r="I109" s="32" t="str">
        <f t="shared" si="1"/>
        <v/>
      </c>
      <c r="J109" s="32" t="str">
        <f>IF($H109="","",IF($I109&lt;0,"期限超過",IF($I109&lt;='設定'!$C$9,"今週対応","")))</f>
        <v/>
      </c>
    </row>
    <row r="110" ht="30.0" customHeight="1">
      <c r="A110" s="30"/>
      <c r="B110" s="34"/>
      <c r="C110" s="28" t="str">
        <f t="array" ref="C110">IF($B110="","",IFERROR(INDEX('顧客台帳'!$B$4:$B$103,MATCH($B110,'顧客台帳'!$A$4:$A$103,0)),"未登録"))</f>
        <v/>
      </c>
      <c r="D110" s="34"/>
      <c r="E110" s="29"/>
      <c r="F110" s="37"/>
      <c r="G110" s="34"/>
      <c r="H110" s="30"/>
      <c r="I110" s="32" t="str">
        <f t="shared" si="1"/>
        <v/>
      </c>
      <c r="J110" s="32" t="str">
        <f>IF($H110="","",IF($I110&lt;0,"期限超過",IF($I110&lt;='設定'!$C$9,"今週対応","")))</f>
        <v/>
      </c>
    </row>
    <row r="111" ht="30.0" customHeight="1">
      <c r="A111" s="30"/>
      <c r="B111" s="34"/>
      <c r="C111" s="28" t="str">
        <f t="array" ref="C111">IF($B111="","",IFERROR(INDEX('顧客台帳'!$B$4:$B$103,MATCH($B111,'顧客台帳'!$A$4:$A$103,0)),"未登録"))</f>
        <v/>
      </c>
      <c r="D111" s="34"/>
      <c r="E111" s="29"/>
      <c r="F111" s="37"/>
      <c r="G111" s="34"/>
      <c r="H111" s="30"/>
      <c r="I111" s="32" t="str">
        <f t="shared" si="1"/>
        <v/>
      </c>
      <c r="J111" s="32" t="str">
        <f>IF($H111="","",IF($I111&lt;0,"期限超過",IF($I111&lt;='設定'!$C$9,"今週対応","")))</f>
        <v/>
      </c>
    </row>
    <row r="112" ht="30.0" customHeight="1">
      <c r="A112" s="30"/>
      <c r="B112" s="34"/>
      <c r="C112" s="28" t="str">
        <f t="array" ref="C112">IF($B112="","",IFERROR(INDEX('顧客台帳'!$B$4:$B$103,MATCH($B112,'顧客台帳'!$A$4:$A$103,0)),"未登録"))</f>
        <v/>
      </c>
      <c r="D112" s="34"/>
      <c r="E112" s="29"/>
      <c r="F112" s="37"/>
      <c r="G112" s="34"/>
      <c r="H112" s="30"/>
      <c r="I112" s="32" t="str">
        <f t="shared" si="1"/>
        <v/>
      </c>
      <c r="J112" s="32" t="str">
        <f>IF($H112="","",IF($I112&lt;0,"期限超過",IF($I112&lt;='設定'!$C$9,"今週対応","")))</f>
        <v/>
      </c>
    </row>
    <row r="113" ht="30.0" customHeight="1">
      <c r="A113" s="30"/>
      <c r="B113" s="34"/>
      <c r="C113" s="28" t="str">
        <f t="array" ref="C113">IF($B113="","",IFERROR(INDEX('顧客台帳'!$B$4:$B$103,MATCH($B113,'顧客台帳'!$A$4:$A$103,0)),"未登録"))</f>
        <v/>
      </c>
      <c r="D113" s="34"/>
      <c r="E113" s="29"/>
      <c r="F113" s="37"/>
      <c r="G113" s="34"/>
      <c r="H113" s="30"/>
      <c r="I113" s="32" t="str">
        <f t="shared" si="1"/>
        <v/>
      </c>
      <c r="J113" s="32" t="str">
        <f>IF($H113="","",IF($I113&lt;0,"期限超過",IF($I113&lt;='設定'!$C$9,"今週対応","")))</f>
        <v/>
      </c>
    </row>
    <row r="114" ht="30.0" customHeight="1">
      <c r="A114" s="30"/>
      <c r="B114" s="34"/>
      <c r="C114" s="28" t="str">
        <f t="array" ref="C114">IF($B114="","",IFERROR(INDEX('顧客台帳'!$B$4:$B$103,MATCH($B114,'顧客台帳'!$A$4:$A$103,0)),"未登録"))</f>
        <v/>
      </c>
      <c r="D114" s="34"/>
      <c r="E114" s="29"/>
      <c r="F114" s="37"/>
      <c r="G114" s="34"/>
      <c r="H114" s="30"/>
      <c r="I114" s="32" t="str">
        <f t="shared" si="1"/>
        <v/>
      </c>
      <c r="J114" s="32" t="str">
        <f>IF($H114="","",IF($I114&lt;0,"期限超過",IF($I114&lt;='設定'!$C$9,"今週対応","")))</f>
        <v/>
      </c>
    </row>
    <row r="115" ht="30.0" customHeight="1">
      <c r="A115" s="30"/>
      <c r="B115" s="34"/>
      <c r="C115" s="28" t="str">
        <f t="array" ref="C115">IF($B115="","",IFERROR(INDEX('顧客台帳'!$B$4:$B$103,MATCH($B115,'顧客台帳'!$A$4:$A$103,0)),"未登録"))</f>
        <v/>
      </c>
      <c r="D115" s="34"/>
      <c r="E115" s="29"/>
      <c r="F115" s="37"/>
      <c r="G115" s="34"/>
      <c r="H115" s="30"/>
      <c r="I115" s="32" t="str">
        <f t="shared" si="1"/>
        <v/>
      </c>
      <c r="J115" s="32" t="str">
        <f>IF($H115="","",IF($I115&lt;0,"期限超過",IF($I115&lt;='設定'!$C$9,"今週対応","")))</f>
        <v/>
      </c>
    </row>
    <row r="116" ht="30.0" customHeight="1">
      <c r="A116" s="30"/>
      <c r="B116" s="34"/>
      <c r="C116" s="28" t="str">
        <f t="array" ref="C116">IF($B116="","",IFERROR(INDEX('顧客台帳'!$B$4:$B$103,MATCH($B116,'顧客台帳'!$A$4:$A$103,0)),"未登録"))</f>
        <v/>
      </c>
      <c r="D116" s="34"/>
      <c r="E116" s="29"/>
      <c r="F116" s="37"/>
      <c r="G116" s="34"/>
      <c r="H116" s="30"/>
      <c r="I116" s="32" t="str">
        <f t="shared" si="1"/>
        <v/>
      </c>
      <c r="J116" s="32" t="str">
        <f>IF($H116="","",IF($I116&lt;0,"期限超過",IF($I116&lt;='設定'!$C$9,"今週対応","")))</f>
        <v/>
      </c>
    </row>
    <row r="117" ht="30.0" customHeight="1">
      <c r="A117" s="30"/>
      <c r="B117" s="34"/>
      <c r="C117" s="28" t="str">
        <f t="array" ref="C117">IF($B117="","",IFERROR(INDEX('顧客台帳'!$B$4:$B$103,MATCH($B117,'顧客台帳'!$A$4:$A$103,0)),"未登録"))</f>
        <v/>
      </c>
      <c r="D117" s="34"/>
      <c r="E117" s="29"/>
      <c r="F117" s="37"/>
      <c r="G117" s="34"/>
      <c r="H117" s="30"/>
      <c r="I117" s="32" t="str">
        <f t="shared" si="1"/>
        <v/>
      </c>
      <c r="J117" s="32" t="str">
        <f>IF($H117="","",IF($I117&lt;0,"期限超過",IF($I117&lt;='設定'!$C$9,"今週対応","")))</f>
        <v/>
      </c>
    </row>
    <row r="118" ht="30.0" customHeight="1">
      <c r="A118" s="30"/>
      <c r="B118" s="34"/>
      <c r="C118" s="28" t="str">
        <f t="array" ref="C118">IF($B118="","",IFERROR(INDEX('顧客台帳'!$B$4:$B$103,MATCH($B118,'顧客台帳'!$A$4:$A$103,0)),"未登録"))</f>
        <v/>
      </c>
      <c r="D118" s="34"/>
      <c r="E118" s="29"/>
      <c r="F118" s="37"/>
      <c r="G118" s="34"/>
      <c r="H118" s="30"/>
      <c r="I118" s="32" t="str">
        <f t="shared" si="1"/>
        <v/>
      </c>
      <c r="J118" s="32" t="str">
        <f>IF($H118="","",IF($I118&lt;0,"期限超過",IF($I118&lt;='設定'!$C$9,"今週対応","")))</f>
        <v/>
      </c>
    </row>
    <row r="119" ht="30.0" customHeight="1">
      <c r="A119" s="30"/>
      <c r="B119" s="34"/>
      <c r="C119" s="28" t="str">
        <f t="array" ref="C119">IF($B119="","",IFERROR(INDEX('顧客台帳'!$B$4:$B$103,MATCH($B119,'顧客台帳'!$A$4:$A$103,0)),"未登録"))</f>
        <v/>
      </c>
      <c r="D119" s="34"/>
      <c r="E119" s="29"/>
      <c r="F119" s="37"/>
      <c r="G119" s="34"/>
      <c r="H119" s="30"/>
      <c r="I119" s="32" t="str">
        <f t="shared" si="1"/>
        <v/>
      </c>
      <c r="J119" s="32" t="str">
        <f>IF($H119="","",IF($I119&lt;0,"期限超過",IF($I119&lt;='設定'!$C$9,"今週対応","")))</f>
        <v/>
      </c>
    </row>
    <row r="120" ht="30.0" customHeight="1">
      <c r="A120" s="30"/>
      <c r="B120" s="34"/>
      <c r="C120" s="28" t="str">
        <f t="array" ref="C120">IF($B120="","",IFERROR(INDEX('顧客台帳'!$B$4:$B$103,MATCH($B120,'顧客台帳'!$A$4:$A$103,0)),"未登録"))</f>
        <v/>
      </c>
      <c r="D120" s="34"/>
      <c r="E120" s="29"/>
      <c r="F120" s="37"/>
      <c r="G120" s="34"/>
      <c r="H120" s="30"/>
      <c r="I120" s="32" t="str">
        <f t="shared" si="1"/>
        <v/>
      </c>
      <c r="J120" s="32" t="str">
        <f>IF($H120="","",IF($I120&lt;0,"期限超過",IF($I120&lt;='設定'!$C$9,"今週対応","")))</f>
        <v/>
      </c>
    </row>
    <row r="121" ht="30.0" customHeight="1">
      <c r="A121" s="30"/>
      <c r="B121" s="34"/>
      <c r="C121" s="28" t="str">
        <f t="array" ref="C121">IF($B121="","",IFERROR(INDEX('顧客台帳'!$B$4:$B$103,MATCH($B121,'顧客台帳'!$A$4:$A$103,0)),"未登録"))</f>
        <v/>
      </c>
      <c r="D121" s="34"/>
      <c r="E121" s="29"/>
      <c r="F121" s="37"/>
      <c r="G121" s="34"/>
      <c r="H121" s="30"/>
      <c r="I121" s="32" t="str">
        <f t="shared" si="1"/>
        <v/>
      </c>
      <c r="J121" s="32" t="str">
        <f>IF($H121="","",IF($I121&lt;0,"期限超過",IF($I121&lt;='設定'!$C$9,"今週対応","")))</f>
        <v/>
      </c>
    </row>
    <row r="122" ht="30.0" customHeight="1">
      <c r="A122" s="30"/>
      <c r="B122" s="34"/>
      <c r="C122" s="28" t="str">
        <f t="array" ref="C122">IF($B122="","",IFERROR(INDEX('顧客台帳'!$B$4:$B$103,MATCH($B122,'顧客台帳'!$A$4:$A$103,0)),"未登録"))</f>
        <v/>
      </c>
      <c r="D122" s="34"/>
      <c r="E122" s="29"/>
      <c r="F122" s="37"/>
      <c r="G122" s="34"/>
      <c r="H122" s="30"/>
      <c r="I122" s="32" t="str">
        <f t="shared" si="1"/>
        <v/>
      </c>
      <c r="J122" s="32" t="str">
        <f>IF($H122="","",IF($I122&lt;0,"期限超過",IF($I122&lt;='設定'!$C$9,"今週対応","")))</f>
        <v/>
      </c>
    </row>
    <row r="123" ht="30.0" customHeight="1">
      <c r="A123" s="30"/>
      <c r="B123" s="34"/>
      <c r="C123" s="28" t="str">
        <f t="array" ref="C123">IF($B123="","",IFERROR(INDEX('顧客台帳'!$B$4:$B$103,MATCH($B123,'顧客台帳'!$A$4:$A$103,0)),"未登録"))</f>
        <v/>
      </c>
      <c r="D123" s="34"/>
      <c r="E123" s="29"/>
      <c r="F123" s="37"/>
      <c r="G123" s="34"/>
      <c r="H123" s="30"/>
      <c r="I123" s="32" t="str">
        <f t="shared" si="1"/>
        <v/>
      </c>
      <c r="J123" s="32" t="str">
        <f>IF($H123="","",IF($I123&lt;0,"期限超過",IF($I123&lt;='設定'!$C$9,"今週対応","")))</f>
        <v/>
      </c>
    </row>
    <row r="124" ht="30.0" customHeight="1">
      <c r="A124" s="30"/>
      <c r="B124" s="34"/>
      <c r="C124" s="28" t="str">
        <f t="array" ref="C124">IF($B124="","",IFERROR(INDEX('顧客台帳'!$B$4:$B$103,MATCH($B124,'顧客台帳'!$A$4:$A$103,0)),"未登録"))</f>
        <v/>
      </c>
      <c r="D124" s="34"/>
      <c r="E124" s="29"/>
      <c r="F124" s="37"/>
      <c r="G124" s="34"/>
      <c r="H124" s="30"/>
      <c r="I124" s="32" t="str">
        <f t="shared" si="1"/>
        <v/>
      </c>
      <c r="J124" s="32" t="str">
        <f>IF($H124="","",IF($I124&lt;0,"期限超過",IF($I124&lt;='設定'!$C$9,"今週対応","")))</f>
        <v/>
      </c>
    </row>
    <row r="125" ht="30.0" customHeight="1">
      <c r="A125" s="30"/>
      <c r="B125" s="34"/>
      <c r="C125" s="28" t="str">
        <f t="array" ref="C125">IF($B125="","",IFERROR(INDEX('顧客台帳'!$B$4:$B$103,MATCH($B125,'顧客台帳'!$A$4:$A$103,0)),"未登録"))</f>
        <v/>
      </c>
      <c r="D125" s="34"/>
      <c r="E125" s="29"/>
      <c r="F125" s="37"/>
      <c r="G125" s="34"/>
      <c r="H125" s="30"/>
      <c r="I125" s="32" t="str">
        <f t="shared" si="1"/>
        <v/>
      </c>
      <c r="J125" s="32" t="str">
        <f>IF($H125="","",IF($I125&lt;0,"期限超過",IF($I125&lt;='設定'!$C$9,"今週対応","")))</f>
        <v/>
      </c>
    </row>
    <row r="126" ht="30.0" customHeight="1">
      <c r="A126" s="30"/>
      <c r="B126" s="34"/>
      <c r="C126" s="28" t="str">
        <f t="array" ref="C126">IF($B126="","",IFERROR(INDEX('顧客台帳'!$B$4:$B$103,MATCH($B126,'顧客台帳'!$A$4:$A$103,0)),"未登録"))</f>
        <v/>
      </c>
      <c r="D126" s="34"/>
      <c r="E126" s="29"/>
      <c r="F126" s="37"/>
      <c r="G126" s="34"/>
      <c r="H126" s="30"/>
      <c r="I126" s="32" t="str">
        <f t="shared" si="1"/>
        <v/>
      </c>
      <c r="J126" s="32" t="str">
        <f>IF($H126="","",IF($I126&lt;0,"期限超過",IF($I126&lt;='設定'!$C$9,"今週対応","")))</f>
        <v/>
      </c>
    </row>
    <row r="127" ht="30.0" customHeight="1">
      <c r="A127" s="30"/>
      <c r="B127" s="34"/>
      <c r="C127" s="28" t="str">
        <f t="array" ref="C127">IF($B127="","",IFERROR(INDEX('顧客台帳'!$B$4:$B$103,MATCH($B127,'顧客台帳'!$A$4:$A$103,0)),"未登録"))</f>
        <v/>
      </c>
      <c r="D127" s="34"/>
      <c r="E127" s="29"/>
      <c r="F127" s="37"/>
      <c r="G127" s="34"/>
      <c r="H127" s="30"/>
      <c r="I127" s="32" t="str">
        <f t="shared" si="1"/>
        <v/>
      </c>
      <c r="J127" s="32" t="str">
        <f>IF($H127="","",IF($I127&lt;0,"期限超過",IF($I127&lt;='設定'!$C$9,"今週対応","")))</f>
        <v/>
      </c>
    </row>
    <row r="128" ht="30.0" customHeight="1">
      <c r="A128" s="30"/>
      <c r="B128" s="34"/>
      <c r="C128" s="28" t="str">
        <f t="array" ref="C128">IF($B128="","",IFERROR(INDEX('顧客台帳'!$B$4:$B$103,MATCH($B128,'顧客台帳'!$A$4:$A$103,0)),"未登録"))</f>
        <v/>
      </c>
      <c r="D128" s="34"/>
      <c r="E128" s="29"/>
      <c r="F128" s="37"/>
      <c r="G128" s="34"/>
      <c r="H128" s="30"/>
      <c r="I128" s="32" t="str">
        <f t="shared" si="1"/>
        <v/>
      </c>
      <c r="J128" s="32" t="str">
        <f>IF($H128="","",IF($I128&lt;0,"期限超過",IF($I128&lt;='設定'!$C$9,"今週対応","")))</f>
        <v/>
      </c>
    </row>
    <row r="129" ht="30.0" customHeight="1">
      <c r="A129" s="30"/>
      <c r="B129" s="34"/>
      <c r="C129" s="28" t="str">
        <f t="array" ref="C129">IF($B129="","",IFERROR(INDEX('顧客台帳'!$B$4:$B$103,MATCH($B129,'顧客台帳'!$A$4:$A$103,0)),"未登録"))</f>
        <v/>
      </c>
      <c r="D129" s="34"/>
      <c r="E129" s="29"/>
      <c r="F129" s="37"/>
      <c r="G129" s="34"/>
      <c r="H129" s="30"/>
      <c r="I129" s="32" t="str">
        <f t="shared" si="1"/>
        <v/>
      </c>
      <c r="J129" s="32" t="str">
        <f>IF($H129="","",IF($I129&lt;0,"期限超過",IF($I129&lt;='設定'!$C$9,"今週対応","")))</f>
        <v/>
      </c>
    </row>
    <row r="130" ht="30.0" customHeight="1">
      <c r="A130" s="30"/>
      <c r="B130" s="34"/>
      <c r="C130" s="28" t="str">
        <f t="array" ref="C130">IF($B130="","",IFERROR(INDEX('顧客台帳'!$B$4:$B$103,MATCH($B130,'顧客台帳'!$A$4:$A$103,0)),"未登録"))</f>
        <v/>
      </c>
      <c r="D130" s="34"/>
      <c r="E130" s="29"/>
      <c r="F130" s="37"/>
      <c r="G130" s="34"/>
      <c r="H130" s="30"/>
      <c r="I130" s="32" t="str">
        <f t="shared" si="1"/>
        <v/>
      </c>
      <c r="J130" s="32" t="str">
        <f>IF($H130="","",IF($I130&lt;0,"期限超過",IF($I130&lt;='設定'!$C$9,"今週対応","")))</f>
        <v/>
      </c>
    </row>
    <row r="131" ht="30.0" customHeight="1">
      <c r="A131" s="30"/>
      <c r="B131" s="34"/>
      <c r="C131" s="28" t="str">
        <f t="array" ref="C131">IF($B131="","",IFERROR(INDEX('顧客台帳'!$B$4:$B$103,MATCH($B131,'顧客台帳'!$A$4:$A$103,0)),"未登録"))</f>
        <v/>
      </c>
      <c r="D131" s="34"/>
      <c r="E131" s="29"/>
      <c r="F131" s="37"/>
      <c r="G131" s="34"/>
      <c r="H131" s="30"/>
      <c r="I131" s="32" t="str">
        <f t="shared" si="1"/>
        <v/>
      </c>
      <c r="J131" s="32" t="str">
        <f>IF($H131="","",IF($I131&lt;0,"期限超過",IF($I131&lt;='設定'!$C$9,"今週対応","")))</f>
        <v/>
      </c>
    </row>
    <row r="132" ht="30.0" customHeight="1">
      <c r="A132" s="30"/>
      <c r="B132" s="34"/>
      <c r="C132" s="28" t="str">
        <f t="array" ref="C132">IF($B132="","",IFERROR(INDEX('顧客台帳'!$B$4:$B$103,MATCH($B132,'顧客台帳'!$A$4:$A$103,0)),"未登録"))</f>
        <v/>
      </c>
      <c r="D132" s="34"/>
      <c r="E132" s="29"/>
      <c r="F132" s="37"/>
      <c r="G132" s="34"/>
      <c r="H132" s="30"/>
      <c r="I132" s="32" t="str">
        <f t="shared" si="1"/>
        <v/>
      </c>
      <c r="J132" s="32" t="str">
        <f>IF($H132="","",IF($I132&lt;0,"期限超過",IF($I132&lt;='設定'!$C$9,"今週対応","")))</f>
        <v/>
      </c>
    </row>
    <row r="133" ht="30.0" customHeight="1">
      <c r="A133" s="30"/>
      <c r="B133" s="34"/>
      <c r="C133" s="28" t="str">
        <f t="array" ref="C133">IF($B133="","",IFERROR(INDEX('顧客台帳'!$B$4:$B$103,MATCH($B133,'顧客台帳'!$A$4:$A$103,0)),"未登録"))</f>
        <v/>
      </c>
      <c r="D133" s="34"/>
      <c r="E133" s="29"/>
      <c r="F133" s="37"/>
      <c r="G133" s="34"/>
      <c r="H133" s="30"/>
      <c r="I133" s="32" t="str">
        <f t="shared" si="1"/>
        <v/>
      </c>
      <c r="J133" s="32" t="str">
        <f>IF($H133="","",IF($I133&lt;0,"期限超過",IF($I133&lt;='設定'!$C$9,"今週対応","")))</f>
        <v/>
      </c>
    </row>
    <row r="134" ht="30.0" customHeight="1">
      <c r="A134" s="30"/>
      <c r="B134" s="34"/>
      <c r="C134" s="28" t="str">
        <f t="array" ref="C134">IF($B134="","",IFERROR(INDEX('顧客台帳'!$B$4:$B$103,MATCH($B134,'顧客台帳'!$A$4:$A$103,0)),"未登録"))</f>
        <v/>
      </c>
      <c r="D134" s="34"/>
      <c r="E134" s="29"/>
      <c r="F134" s="37"/>
      <c r="G134" s="34"/>
      <c r="H134" s="30"/>
      <c r="I134" s="32" t="str">
        <f t="shared" si="1"/>
        <v/>
      </c>
      <c r="J134" s="32" t="str">
        <f>IF($H134="","",IF($I134&lt;0,"期限超過",IF($I134&lt;='設定'!$C$9,"今週対応","")))</f>
        <v/>
      </c>
    </row>
    <row r="135" ht="30.0" customHeight="1">
      <c r="A135" s="30"/>
      <c r="B135" s="34"/>
      <c r="C135" s="28" t="str">
        <f t="array" ref="C135">IF($B135="","",IFERROR(INDEX('顧客台帳'!$B$4:$B$103,MATCH($B135,'顧客台帳'!$A$4:$A$103,0)),"未登録"))</f>
        <v/>
      </c>
      <c r="D135" s="34"/>
      <c r="E135" s="29"/>
      <c r="F135" s="37"/>
      <c r="G135" s="34"/>
      <c r="H135" s="30"/>
      <c r="I135" s="32" t="str">
        <f t="shared" si="1"/>
        <v/>
      </c>
      <c r="J135" s="32" t="str">
        <f>IF($H135="","",IF($I135&lt;0,"期限超過",IF($I135&lt;='設定'!$C$9,"今週対応","")))</f>
        <v/>
      </c>
    </row>
    <row r="136" ht="30.0" customHeight="1">
      <c r="A136" s="30"/>
      <c r="B136" s="34"/>
      <c r="C136" s="28" t="str">
        <f t="array" ref="C136">IF($B136="","",IFERROR(INDEX('顧客台帳'!$B$4:$B$103,MATCH($B136,'顧客台帳'!$A$4:$A$103,0)),"未登録"))</f>
        <v/>
      </c>
      <c r="D136" s="34"/>
      <c r="E136" s="29"/>
      <c r="F136" s="37"/>
      <c r="G136" s="34"/>
      <c r="H136" s="30"/>
      <c r="I136" s="32" t="str">
        <f t="shared" si="1"/>
        <v/>
      </c>
      <c r="J136" s="32" t="str">
        <f>IF($H136="","",IF($I136&lt;0,"期限超過",IF($I136&lt;='設定'!$C$9,"今週対応","")))</f>
        <v/>
      </c>
    </row>
    <row r="137" ht="30.0" customHeight="1">
      <c r="A137" s="30"/>
      <c r="B137" s="34"/>
      <c r="C137" s="28" t="str">
        <f t="array" ref="C137">IF($B137="","",IFERROR(INDEX('顧客台帳'!$B$4:$B$103,MATCH($B137,'顧客台帳'!$A$4:$A$103,0)),"未登録"))</f>
        <v/>
      </c>
      <c r="D137" s="34"/>
      <c r="E137" s="29"/>
      <c r="F137" s="37"/>
      <c r="G137" s="34"/>
      <c r="H137" s="30"/>
      <c r="I137" s="32" t="str">
        <f t="shared" si="1"/>
        <v/>
      </c>
      <c r="J137" s="32" t="str">
        <f>IF($H137="","",IF($I137&lt;0,"期限超過",IF($I137&lt;='設定'!$C$9,"今週対応","")))</f>
        <v/>
      </c>
    </row>
    <row r="138" ht="30.0" customHeight="1">
      <c r="A138" s="30"/>
      <c r="B138" s="34"/>
      <c r="C138" s="28" t="str">
        <f t="array" ref="C138">IF($B138="","",IFERROR(INDEX('顧客台帳'!$B$4:$B$103,MATCH($B138,'顧客台帳'!$A$4:$A$103,0)),"未登録"))</f>
        <v/>
      </c>
      <c r="D138" s="34"/>
      <c r="E138" s="29"/>
      <c r="F138" s="37"/>
      <c r="G138" s="34"/>
      <c r="H138" s="30"/>
      <c r="I138" s="32" t="str">
        <f t="shared" si="1"/>
        <v/>
      </c>
      <c r="J138" s="32" t="str">
        <f>IF($H138="","",IF($I138&lt;0,"期限超過",IF($I138&lt;='設定'!$C$9,"今週対応","")))</f>
        <v/>
      </c>
    </row>
    <row r="139" ht="30.0" customHeight="1">
      <c r="A139" s="30"/>
      <c r="B139" s="34"/>
      <c r="C139" s="28" t="str">
        <f t="array" ref="C139">IF($B139="","",IFERROR(INDEX('顧客台帳'!$B$4:$B$103,MATCH($B139,'顧客台帳'!$A$4:$A$103,0)),"未登録"))</f>
        <v/>
      </c>
      <c r="D139" s="34"/>
      <c r="E139" s="29"/>
      <c r="F139" s="37"/>
      <c r="G139" s="34"/>
      <c r="H139" s="30"/>
      <c r="I139" s="32" t="str">
        <f t="shared" si="1"/>
        <v/>
      </c>
      <c r="J139" s="32" t="str">
        <f>IF($H139="","",IF($I139&lt;0,"期限超過",IF($I139&lt;='設定'!$C$9,"今週対応","")))</f>
        <v/>
      </c>
    </row>
    <row r="140" ht="30.0" customHeight="1">
      <c r="A140" s="30"/>
      <c r="B140" s="34"/>
      <c r="C140" s="28" t="str">
        <f t="array" ref="C140">IF($B140="","",IFERROR(INDEX('顧客台帳'!$B$4:$B$103,MATCH($B140,'顧客台帳'!$A$4:$A$103,0)),"未登録"))</f>
        <v/>
      </c>
      <c r="D140" s="34"/>
      <c r="E140" s="29"/>
      <c r="F140" s="37"/>
      <c r="G140" s="34"/>
      <c r="H140" s="30"/>
      <c r="I140" s="32" t="str">
        <f t="shared" si="1"/>
        <v/>
      </c>
      <c r="J140" s="32" t="str">
        <f>IF($H140="","",IF($I140&lt;0,"期限超過",IF($I140&lt;='設定'!$C$9,"今週対応","")))</f>
        <v/>
      </c>
    </row>
    <row r="141" ht="30.0" customHeight="1">
      <c r="A141" s="30"/>
      <c r="B141" s="34"/>
      <c r="C141" s="28" t="str">
        <f t="array" ref="C141">IF($B141="","",IFERROR(INDEX('顧客台帳'!$B$4:$B$103,MATCH($B141,'顧客台帳'!$A$4:$A$103,0)),"未登録"))</f>
        <v/>
      </c>
      <c r="D141" s="34"/>
      <c r="E141" s="29"/>
      <c r="F141" s="37"/>
      <c r="G141" s="34"/>
      <c r="H141" s="30"/>
      <c r="I141" s="32" t="str">
        <f t="shared" si="1"/>
        <v/>
      </c>
      <c r="J141" s="32" t="str">
        <f>IF($H141="","",IF($I141&lt;0,"期限超過",IF($I141&lt;='設定'!$C$9,"今週対応","")))</f>
        <v/>
      </c>
    </row>
    <row r="142" ht="30.0" customHeight="1">
      <c r="A142" s="30"/>
      <c r="B142" s="34"/>
      <c r="C142" s="28" t="str">
        <f t="array" ref="C142">IF($B142="","",IFERROR(INDEX('顧客台帳'!$B$4:$B$103,MATCH($B142,'顧客台帳'!$A$4:$A$103,0)),"未登録"))</f>
        <v/>
      </c>
      <c r="D142" s="34"/>
      <c r="E142" s="29"/>
      <c r="F142" s="37"/>
      <c r="G142" s="34"/>
      <c r="H142" s="30"/>
      <c r="I142" s="32" t="str">
        <f t="shared" si="1"/>
        <v/>
      </c>
      <c r="J142" s="32" t="str">
        <f>IF($H142="","",IF($I142&lt;0,"期限超過",IF($I142&lt;='設定'!$C$9,"今週対応","")))</f>
        <v/>
      </c>
    </row>
    <row r="143" ht="30.0" customHeight="1">
      <c r="A143" s="30"/>
      <c r="B143" s="34"/>
      <c r="C143" s="28" t="str">
        <f t="array" ref="C143">IF($B143="","",IFERROR(INDEX('顧客台帳'!$B$4:$B$103,MATCH($B143,'顧客台帳'!$A$4:$A$103,0)),"未登録"))</f>
        <v/>
      </c>
      <c r="D143" s="34"/>
      <c r="E143" s="29"/>
      <c r="F143" s="37"/>
      <c r="G143" s="34"/>
      <c r="H143" s="30"/>
      <c r="I143" s="32" t="str">
        <f t="shared" si="1"/>
        <v/>
      </c>
      <c r="J143" s="32" t="str">
        <f>IF($H143="","",IF($I143&lt;0,"期限超過",IF($I143&lt;='設定'!$C$9,"今週対応","")))</f>
        <v/>
      </c>
    </row>
    <row r="144" ht="30.0" customHeight="1">
      <c r="A144" s="30"/>
      <c r="B144" s="34"/>
      <c r="C144" s="28" t="str">
        <f t="array" ref="C144">IF($B144="","",IFERROR(INDEX('顧客台帳'!$B$4:$B$103,MATCH($B144,'顧客台帳'!$A$4:$A$103,0)),"未登録"))</f>
        <v/>
      </c>
      <c r="D144" s="34"/>
      <c r="E144" s="29"/>
      <c r="F144" s="37"/>
      <c r="G144" s="34"/>
      <c r="H144" s="30"/>
      <c r="I144" s="32" t="str">
        <f t="shared" si="1"/>
        <v/>
      </c>
      <c r="J144" s="32" t="str">
        <f>IF($H144="","",IF($I144&lt;0,"期限超過",IF($I144&lt;='設定'!$C$9,"今週対応","")))</f>
        <v/>
      </c>
    </row>
    <row r="145" ht="30.0" customHeight="1">
      <c r="A145" s="30"/>
      <c r="B145" s="34"/>
      <c r="C145" s="28" t="str">
        <f t="array" ref="C145">IF($B145="","",IFERROR(INDEX('顧客台帳'!$B$4:$B$103,MATCH($B145,'顧客台帳'!$A$4:$A$103,0)),"未登録"))</f>
        <v/>
      </c>
      <c r="D145" s="34"/>
      <c r="E145" s="29"/>
      <c r="F145" s="37"/>
      <c r="G145" s="34"/>
      <c r="H145" s="30"/>
      <c r="I145" s="32" t="str">
        <f t="shared" si="1"/>
        <v/>
      </c>
      <c r="J145" s="32" t="str">
        <f>IF($H145="","",IF($I145&lt;0,"期限超過",IF($I145&lt;='設定'!$C$9,"今週対応","")))</f>
        <v/>
      </c>
    </row>
    <row r="146" ht="30.0" customHeight="1">
      <c r="A146" s="30"/>
      <c r="B146" s="34"/>
      <c r="C146" s="28" t="str">
        <f t="array" ref="C146">IF($B146="","",IFERROR(INDEX('顧客台帳'!$B$4:$B$103,MATCH($B146,'顧客台帳'!$A$4:$A$103,0)),"未登録"))</f>
        <v/>
      </c>
      <c r="D146" s="34"/>
      <c r="E146" s="29"/>
      <c r="F146" s="37"/>
      <c r="G146" s="34"/>
      <c r="H146" s="30"/>
      <c r="I146" s="32" t="str">
        <f t="shared" si="1"/>
        <v/>
      </c>
      <c r="J146" s="32" t="str">
        <f>IF($H146="","",IF($I146&lt;0,"期限超過",IF($I146&lt;='設定'!$C$9,"今週対応","")))</f>
        <v/>
      </c>
    </row>
    <row r="147" ht="30.0" customHeight="1">
      <c r="A147" s="30"/>
      <c r="B147" s="34"/>
      <c r="C147" s="28" t="str">
        <f t="array" ref="C147">IF($B147="","",IFERROR(INDEX('顧客台帳'!$B$4:$B$103,MATCH($B147,'顧客台帳'!$A$4:$A$103,0)),"未登録"))</f>
        <v/>
      </c>
      <c r="D147" s="34"/>
      <c r="E147" s="29"/>
      <c r="F147" s="37"/>
      <c r="G147" s="34"/>
      <c r="H147" s="30"/>
      <c r="I147" s="32" t="str">
        <f t="shared" si="1"/>
        <v/>
      </c>
      <c r="J147" s="32" t="str">
        <f>IF($H147="","",IF($I147&lt;0,"期限超過",IF($I147&lt;='設定'!$C$9,"今週対応","")))</f>
        <v/>
      </c>
    </row>
    <row r="148" ht="30.0" customHeight="1">
      <c r="A148" s="30"/>
      <c r="B148" s="34"/>
      <c r="C148" s="28" t="str">
        <f t="array" ref="C148">IF($B148="","",IFERROR(INDEX('顧客台帳'!$B$4:$B$103,MATCH($B148,'顧客台帳'!$A$4:$A$103,0)),"未登録"))</f>
        <v/>
      </c>
      <c r="D148" s="34"/>
      <c r="E148" s="29"/>
      <c r="F148" s="37"/>
      <c r="G148" s="34"/>
      <c r="H148" s="30"/>
      <c r="I148" s="32" t="str">
        <f t="shared" si="1"/>
        <v/>
      </c>
      <c r="J148" s="32" t="str">
        <f>IF($H148="","",IF($I148&lt;0,"期限超過",IF($I148&lt;='設定'!$C$9,"今週対応","")))</f>
        <v/>
      </c>
    </row>
    <row r="149" ht="30.0" customHeight="1">
      <c r="A149" s="30"/>
      <c r="B149" s="34"/>
      <c r="C149" s="28" t="str">
        <f t="array" ref="C149">IF($B149="","",IFERROR(INDEX('顧客台帳'!$B$4:$B$103,MATCH($B149,'顧客台帳'!$A$4:$A$103,0)),"未登録"))</f>
        <v/>
      </c>
      <c r="D149" s="34"/>
      <c r="E149" s="29"/>
      <c r="F149" s="37"/>
      <c r="G149" s="34"/>
      <c r="H149" s="30"/>
      <c r="I149" s="32" t="str">
        <f t="shared" si="1"/>
        <v/>
      </c>
      <c r="J149" s="32" t="str">
        <f>IF($H149="","",IF($I149&lt;0,"期限超過",IF($I149&lt;='設定'!$C$9,"今週対応","")))</f>
        <v/>
      </c>
    </row>
    <row r="150" ht="30.0" customHeight="1">
      <c r="A150" s="30"/>
      <c r="B150" s="34"/>
      <c r="C150" s="28" t="str">
        <f t="array" ref="C150">IF($B150="","",IFERROR(INDEX('顧客台帳'!$B$4:$B$103,MATCH($B150,'顧客台帳'!$A$4:$A$103,0)),"未登録"))</f>
        <v/>
      </c>
      <c r="D150" s="34"/>
      <c r="E150" s="29"/>
      <c r="F150" s="37"/>
      <c r="G150" s="34"/>
      <c r="H150" s="30"/>
      <c r="I150" s="32" t="str">
        <f t="shared" si="1"/>
        <v/>
      </c>
      <c r="J150" s="32" t="str">
        <f>IF($H150="","",IF($I150&lt;0,"期限超過",IF($I150&lt;='設定'!$C$9,"今週対応","")))</f>
        <v/>
      </c>
    </row>
    <row r="151" ht="30.0" customHeight="1">
      <c r="A151" s="30"/>
      <c r="B151" s="34"/>
      <c r="C151" s="28" t="str">
        <f t="array" ref="C151">IF($B151="","",IFERROR(INDEX('顧客台帳'!$B$4:$B$103,MATCH($B151,'顧客台帳'!$A$4:$A$103,0)),"未登録"))</f>
        <v/>
      </c>
      <c r="D151" s="34"/>
      <c r="E151" s="29"/>
      <c r="F151" s="37"/>
      <c r="G151" s="34"/>
      <c r="H151" s="30"/>
      <c r="I151" s="32" t="str">
        <f t="shared" si="1"/>
        <v/>
      </c>
      <c r="J151" s="32" t="str">
        <f>IF($H151="","",IF($I151&lt;0,"期限超過",IF($I151&lt;='設定'!$C$9,"今週対応","")))</f>
        <v/>
      </c>
    </row>
    <row r="152" ht="30.0" customHeight="1">
      <c r="A152" s="30"/>
      <c r="B152" s="34"/>
      <c r="C152" s="28" t="str">
        <f t="array" ref="C152">IF($B152="","",IFERROR(INDEX('顧客台帳'!$B$4:$B$103,MATCH($B152,'顧客台帳'!$A$4:$A$103,0)),"未登録"))</f>
        <v/>
      </c>
      <c r="D152" s="34"/>
      <c r="E152" s="29"/>
      <c r="F152" s="37"/>
      <c r="G152" s="34"/>
      <c r="H152" s="30"/>
      <c r="I152" s="32" t="str">
        <f t="shared" si="1"/>
        <v/>
      </c>
      <c r="J152" s="32" t="str">
        <f>IF($H152="","",IF($I152&lt;0,"期限超過",IF($I152&lt;='設定'!$C$9,"今週対応","")))</f>
        <v/>
      </c>
    </row>
    <row r="153" ht="30.0" customHeight="1">
      <c r="A153" s="30"/>
      <c r="B153" s="34"/>
      <c r="C153" s="28" t="str">
        <f t="array" ref="C153">IF($B153="","",IFERROR(INDEX('顧客台帳'!$B$4:$B$103,MATCH($B153,'顧客台帳'!$A$4:$A$103,0)),"未登録"))</f>
        <v/>
      </c>
      <c r="D153" s="34"/>
      <c r="E153" s="29"/>
      <c r="F153" s="37"/>
      <c r="G153" s="34"/>
      <c r="H153" s="30"/>
      <c r="I153" s="32" t="str">
        <f t="shared" si="1"/>
        <v/>
      </c>
      <c r="J153" s="32" t="str">
        <f>IF($H153="","",IF($I153&lt;0,"期限超過",IF($I153&lt;='設定'!$C$9,"今週対応","")))</f>
        <v/>
      </c>
    </row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4:D153">
      <formula1>"来店,商談,問い合わせ,納品,アフターフォロー,クレーム対応"</formula1>
    </dataValidation>
  </dataValidations>
  <printOptions/>
  <pageMargins bottom="0.5" footer="0.0" header="0.0" left="0.4" right="0.4" top="0.5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3.0"/>
    <col customWidth="1" min="2" max="2" width="11.0"/>
    <col customWidth="1" min="3" max="3" width="18.0"/>
    <col customWidth="1" min="4" max="4" width="24.0"/>
    <col customWidth="1" min="5" max="5" width="22.0"/>
    <col customWidth="1" min="6" max="6" width="12.0"/>
    <col customWidth="1" min="7" max="7" width="13.0"/>
    <col customWidth="1" min="8" max="8" width="12.0"/>
    <col customWidth="1" min="9" max="9" width="14.0"/>
    <col customWidth="1" min="10" max="10" width="10.0"/>
    <col customWidth="1" min="11" max="11" width="34.0"/>
  </cols>
  <sheetData>
    <row r="1" ht="33.75" customHeight="1">
      <c r="A1" s="1" t="s">
        <v>18</v>
      </c>
    </row>
    <row r="2" ht="21.75" customHeight="1">
      <c r="A2" s="2" t="s">
        <v>103</v>
      </c>
    </row>
    <row r="3" ht="37.5" customHeight="1">
      <c r="A3" s="18" t="s">
        <v>104</v>
      </c>
      <c r="B3" s="18" t="s">
        <v>105</v>
      </c>
      <c r="C3" s="18" t="s">
        <v>93</v>
      </c>
      <c r="D3" s="18" t="s">
        <v>106</v>
      </c>
      <c r="E3" s="18" t="s">
        <v>107</v>
      </c>
      <c r="F3" s="18" t="s">
        <v>108</v>
      </c>
      <c r="G3" s="18" t="s">
        <v>109</v>
      </c>
      <c r="H3" s="18" t="s">
        <v>97</v>
      </c>
      <c r="I3" s="18" t="s">
        <v>110</v>
      </c>
      <c r="J3" s="18" t="s">
        <v>83</v>
      </c>
      <c r="K3" s="18" t="s">
        <v>111</v>
      </c>
    </row>
    <row r="4" ht="30.0" customHeight="1">
      <c r="A4" s="23">
        <v>46206.0</v>
      </c>
      <c r="B4" s="27" t="s">
        <v>99</v>
      </c>
      <c r="C4" s="19" t="str">
        <f t="array" ref="C4">IF($B4="","",IFERROR(INDEX('顧客台帳'!$B$4:$B$103,MATCH($B4,'顧客台帳'!$A$4:$A$103,0)),"未登録"))</f>
        <v>山田商店</v>
      </c>
      <c r="D4" s="20" t="s">
        <v>112</v>
      </c>
      <c r="E4" s="22" t="s">
        <v>113</v>
      </c>
      <c r="F4" s="35">
        <v>90.0</v>
      </c>
      <c r="G4" s="36">
        <v>12000.0</v>
      </c>
      <c r="H4" s="35" t="s">
        <v>114</v>
      </c>
      <c r="I4" s="24">
        <f>IF($A4="","",$A4+'設定'!$C$13)</f>
        <v>46251</v>
      </c>
      <c r="J4" s="25" t="str">
        <f>IF($I4="","",IF($I4&lt;TODAY(),"来店の目安を過ぎています",IF($I4-TODAY()&lt;='設定'!$C$9,"まもなく来店時期","")))</f>
        <v>来店の目安を過ぎています</v>
      </c>
      <c r="K4" s="20" t="s">
        <v>115</v>
      </c>
    </row>
    <row r="5" ht="30.0" customHeight="1">
      <c r="A5" s="30"/>
      <c r="B5" s="34"/>
      <c r="C5" s="28" t="str">
        <f t="array" ref="C5">IF($B5="","",IFERROR(INDEX('顧客台帳'!$B$4:$B$103,MATCH($B5,'顧客台帳'!$A$4:$A$103,0)),"未登録"))</f>
        <v/>
      </c>
      <c r="D5" s="29"/>
      <c r="E5" s="29"/>
      <c r="F5" s="34"/>
      <c r="G5" s="37"/>
      <c r="H5" s="34"/>
      <c r="I5" s="31" t="str">
        <f>IF($A5="","",$A5+'設定'!$C$13)</f>
        <v/>
      </c>
      <c r="J5" s="32" t="str">
        <f>IF($I5="","",IF($I5&lt;TODAY(),"来店の目安を過ぎています",IF($I5-TODAY()&lt;='設定'!$C$9,"まもなく来店時期","")))</f>
        <v/>
      </c>
      <c r="K5" s="29"/>
    </row>
    <row r="6" ht="30.0" customHeight="1">
      <c r="A6" s="30"/>
      <c r="B6" s="34"/>
      <c r="C6" s="28" t="str">
        <f t="array" ref="C6">IF($B6="","",IFERROR(INDEX('顧客台帳'!$B$4:$B$103,MATCH($B6,'顧客台帳'!$A$4:$A$103,0)),"未登録"))</f>
        <v/>
      </c>
      <c r="D6" s="29"/>
      <c r="E6" s="29"/>
      <c r="F6" s="34"/>
      <c r="G6" s="37"/>
      <c r="H6" s="34"/>
      <c r="I6" s="31" t="str">
        <f>IF($A6="","",$A6+'設定'!$C$13)</f>
        <v/>
      </c>
      <c r="J6" s="32" t="str">
        <f>IF($I6="","",IF($I6&lt;TODAY(),"来店の目安を過ぎています",IF($I6-TODAY()&lt;='設定'!$C$9,"まもなく来店時期","")))</f>
        <v/>
      </c>
      <c r="K6" s="29"/>
    </row>
    <row r="7" ht="30.0" customHeight="1">
      <c r="A7" s="30"/>
      <c r="B7" s="34"/>
      <c r="C7" s="28" t="str">
        <f t="array" ref="C7">IF($B7="","",IFERROR(INDEX('顧客台帳'!$B$4:$B$103,MATCH($B7,'顧客台帳'!$A$4:$A$103,0)),"未登録"))</f>
        <v/>
      </c>
      <c r="D7" s="29"/>
      <c r="E7" s="29"/>
      <c r="F7" s="34"/>
      <c r="G7" s="37"/>
      <c r="H7" s="34"/>
      <c r="I7" s="31" t="str">
        <f>IF($A7="","",$A7+'設定'!$C$13)</f>
        <v/>
      </c>
      <c r="J7" s="32" t="str">
        <f>IF($I7="","",IF($I7&lt;TODAY(),"来店の目安を過ぎています",IF($I7-TODAY()&lt;='設定'!$C$9,"まもなく来店時期","")))</f>
        <v/>
      </c>
      <c r="K7" s="29"/>
    </row>
    <row r="8" ht="30.0" customHeight="1">
      <c r="A8" s="30"/>
      <c r="B8" s="34"/>
      <c r="C8" s="28" t="str">
        <f t="array" ref="C8">IF($B8="","",IFERROR(INDEX('顧客台帳'!$B$4:$B$103,MATCH($B8,'顧客台帳'!$A$4:$A$103,0)),"未登録"))</f>
        <v/>
      </c>
      <c r="D8" s="29"/>
      <c r="E8" s="29"/>
      <c r="F8" s="34"/>
      <c r="G8" s="37"/>
      <c r="H8" s="34"/>
      <c r="I8" s="31" t="str">
        <f>IF($A8="","",$A8+'設定'!$C$13)</f>
        <v/>
      </c>
      <c r="J8" s="32" t="str">
        <f>IF($I8="","",IF($I8&lt;TODAY(),"来店の目安を過ぎています",IF($I8-TODAY()&lt;='設定'!$C$9,"まもなく来店時期","")))</f>
        <v/>
      </c>
      <c r="K8" s="29"/>
    </row>
    <row r="9" ht="30.0" customHeight="1">
      <c r="A9" s="30"/>
      <c r="B9" s="34"/>
      <c r="C9" s="28" t="str">
        <f t="array" ref="C9">IF($B9="","",IFERROR(INDEX('顧客台帳'!$B$4:$B$103,MATCH($B9,'顧客台帳'!$A$4:$A$103,0)),"未登録"))</f>
        <v/>
      </c>
      <c r="D9" s="29"/>
      <c r="E9" s="29"/>
      <c r="F9" s="34"/>
      <c r="G9" s="37"/>
      <c r="H9" s="34"/>
      <c r="I9" s="31" t="str">
        <f>IF($A9="","",$A9+'設定'!$C$13)</f>
        <v/>
      </c>
      <c r="J9" s="32" t="str">
        <f>IF($I9="","",IF($I9&lt;TODAY(),"来店の目安を過ぎています",IF($I9-TODAY()&lt;='設定'!$C$9,"まもなく来店時期","")))</f>
        <v/>
      </c>
      <c r="K9" s="29"/>
    </row>
    <row r="10" ht="30.0" customHeight="1">
      <c r="A10" s="30"/>
      <c r="B10" s="34"/>
      <c r="C10" s="28" t="str">
        <f t="array" ref="C10">IF($B10="","",IFERROR(INDEX('顧客台帳'!$B$4:$B$103,MATCH($B10,'顧客台帳'!$A$4:$A$103,0)),"未登録"))</f>
        <v/>
      </c>
      <c r="D10" s="29"/>
      <c r="E10" s="29"/>
      <c r="F10" s="34"/>
      <c r="G10" s="37"/>
      <c r="H10" s="34"/>
      <c r="I10" s="31" t="str">
        <f>IF($A10="","",$A10+'設定'!$C$13)</f>
        <v/>
      </c>
      <c r="J10" s="32" t="str">
        <f>IF($I10="","",IF($I10&lt;TODAY(),"来店の目安を過ぎています",IF($I10-TODAY()&lt;='設定'!$C$9,"まもなく来店時期","")))</f>
        <v/>
      </c>
      <c r="K10" s="29"/>
    </row>
    <row r="11" ht="30.0" customHeight="1">
      <c r="A11" s="30"/>
      <c r="B11" s="34"/>
      <c r="C11" s="28" t="str">
        <f t="array" ref="C11">IF($B11="","",IFERROR(INDEX('顧客台帳'!$B$4:$B$103,MATCH($B11,'顧客台帳'!$A$4:$A$103,0)),"未登録"))</f>
        <v/>
      </c>
      <c r="D11" s="29"/>
      <c r="E11" s="29"/>
      <c r="F11" s="34"/>
      <c r="G11" s="37"/>
      <c r="H11" s="34"/>
      <c r="I11" s="31" t="str">
        <f>IF($A11="","",$A11+'設定'!$C$13)</f>
        <v/>
      </c>
      <c r="J11" s="32" t="str">
        <f>IF($I11="","",IF($I11&lt;TODAY(),"来店の目安を過ぎています",IF($I11-TODAY()&lt;='設定'!$C$9,"まもなく来店時期","")))</f>
        <v/>
      </c>
      <c r="K11" s="29"/>
    </row>
    <row r="12" ht="30.0" customHeight="1">
      <c r="A12" s="30"/>
      <c r="B12" s="34"/>
      <c r="C12" s="28" t="str">
        <f t="array" ref="C12">IF($B12="","",IFERROR(INDEX('顧客台帳'!$B$4:$B$103,MATCH($B12,'顧客台帳'!$A$4:$A$103,0)),"未登録"))</f>
        <v/>
      </c>
      <c r="D12" s="29"/>
      <c r="E12" s="29"/>
      <c r="F12" s="34"/>
      <c r="G12" s="37"/>
      <c r="H12" s="34"/>
      <c r="I12" s="31" t="str">
        <f>IF($A12="","",$A12+'設定'!$C$13)</f>
        <v/>
      </c>
      <c r="J12" s="32" t="str">
        <f>IF($I12="","",IF($I12&lt;TODAY(),"来店の目安を過ぎています",IF($I12-TODAY()&lt;='設定'!$C$9,"まもなく来店時期","")))</f>
        <v/>
      </c>
      <c r="K12" s="29"/>
    </row>
    <row r="13" ht="30.0" customHeight="1">
      <c r="A13" s="30"/>
      <c r="B13" s="34"/>
      <c r="C13" s="28" t="str">
        <f t="array" ref="C13">IF($B13="","",IFERROR(INDEX('顧客台帳'!$B$4:$B$103,MATCH($B13,'顧客台帳'!$A$4:$A$103,0)),"未登録"))</f>
        <v/>
      </c>
      <c r="D13" s="29"/>
      <c r="E13" s="29"/>
      <c r="F13" s="34"/>
      <c r="G13" s="37"/>
      <c r="H13" s="34"/>
      <c r="I13" s="31" t="str">
        <f>IF($A13="","",$A13+'設定'!$C$13)</f>
        <v/>
      </c>
      <c r="J13" s="32" t="str">
        <f>IF($I13="","",IF($I13&lt;TODAY(),"来店の目安を過ぎています",IF($I13-TODAY()&lt;='設定'!$C$9,"まもなく来店時期","")))</f>
        <v/>
      </c>
      <c r="K13" s="29"/>
    </row>
    <row r="14" ht="30.0" customHeight="1">
      <c r="A14" s="30"/>
      <c r="B14" s="34"/>
      <c r="C14" s="28" t="str">
        <f t="array" ref="C14">IF($B14="","",IFERROR(INDEX('顧客台帳'!$B$4:$B$103,MATCH($B14,'顧客台帳'!$A$4:$A$103,0)),"未登録"))</f>
        <v/>
      </c>
      <c r="D14" s="29"/>
      <c r="E14" s="29"/>
      <c r="F14" s="34"/>
      <c r="G14" s="37"/>
      <c r="H14" s="34"/>
      <c r="I14" s="31" t="str">
        <f>IF($A14="","",$A14+'設定'!$C$13)</f>
        <v/>
      </c>
      <c r="J14" s="32" t="str">
        <f>IF($I14="","",IF($I14&lt;TODAY(),"来店の目安を過ぎています",IF($I14-TODAY()&lt;='設定'!$C$9,"まもなく来店時期","")))</f>
        <v/>
      </c>
      <c r="K14" s="29"/>
    </row>
    <row r="15" ht="30.0" customHeight="1">
      <c r="A15" s="30"/>
      <c r="B15" s="34"/>
      <c r="C15" s="28" t="str">
        <f t="array" ref="C15">IF($B15="","",IFERROR(INDEX('顧客台帳'!$B$4:$B$103,MATCH($B15,'顧客台帳'!$A$4:$A$103,0)),"未登録"))</f>
        <v/>
      </c>
      <c r="D15" s="29"/>
      <c r="E15" s="29"/>
      <c r="F15" s="34"/>
      <c r="G15" s="37"/>
      <c r="H15" s="34"/>
      <c r="I15" s="31" t="str">
        <f>IF($A15="","",$A15+'設定'!$C$13)</f>
        <v/>
      </c>
      <c r="J15" s="32" t="str">
        <f>IF($I15="","",IF($I15&lt;TODAY(),"来店の目安を過ぎています",IF($I15-TODAY()&lt;='設定'!$C$9,"まもなく来店時期","")))</f>
        <v/>
      </c>
      <c r="K15" s="29"/>
    </row>
    <row r="16" ht="30.0" customHeight="1">
      <c r="A16" s="30"/>
      <c r="B16" s="34"/>
      <c r="C16" s="28" t="str">
        <f t="array" ref="C16">IF($B16="","",IFERROR(INDEX('顧客台帳'!$B$4:$B$103,MATCH($B16,'顧客台帳'!$A$4:$A$103,0)),"未登録"))</f>
        <v/>
      </c>
      <c r="D16" s="29"/>
      <c r="E16" s="29"/>
      <c r="F16" s="34"/>
      <c r="G16" s="37"/>
      <c r="H16" s="34"/>
      <c r="I16" s="31" t="str">
        <f>IF($A16="","",$A16+'設定'!$C$13)</f>
        <v/>
      </c>
      <c r="J16" s="32" t="str">
        <f>IF($I16="","",IF($I16&lt;TODAY(),"来店の目安を過ぎています",IF($I16-TODAY()&lt;='設定'!$C$9,"まもなく来店時期","")))</f>
        <v/>
      </c>
      <c r="K16" s="29"/>
    </row>
    <row r="17" ht="30.0" customHeight="1">
      <c r="A17" s="30"/>
      <c r="B17" s="34"/>
      <c r="C17" s="28" t="str">
        <f t="array" ref="C17">IF($B17="","",IFERROR(INDEX('顧客台帳'!$B$4:$B$103,MATCH($B17,'顧客台帳'!$A$4:$A$103,0)),"未登録"))</f>
        <v/>
      </c>
      <c r="D17" s="29"/>
      <c r="E17" s="29"/>
      <c r="F17" s="34"/>
      <c r="G17" s="37"/>
      <c r="H17" s="34"/>
      <c r="I17" s="31" t="str">
        <f>IF($A17="","",$A17+'設定'!$C$13)</f>
        <v/>
      </c>
      <c r="J17" s="32" t="str">
        <f>IF($I17="","",IF($I17&lt;TODAY(),"来店の目安を過ぎています",IF($I17-TODAY()&lt;='設定'!$C$9,"まもなく来店時期","")))</f>
        <v/>
      </c>
      <c r="K17" s="29"/>
    </row>
    <row r="18" ht="30.0" customHeight="1">
      <c r="A18" s="30"/>
      <c r="B18" s="34"/>
      <c r="C18" s="28" t="str">
        <f t="array" ref="C18">IF($B18="","",IFERROR(INDEX('顧客台帳'!$B$4:$B$103,MATCH($B18,'顧客台帳'!$A$4:$A$103,0)),"未登録"))</f>
        <v/>
      </c>
      <c r="D18" s="29"/>
      <c r="E18" s="29"/>
      <c r="F18" s="34"/>
      <c r="G18" s="37"/>
      <c r="H18" s="34"/>
      <c r="I18" s="31" t="str">
        <f>IF($A18="","",$A18+'設定'!$C$13)</f>
        <v/>
      </c>
      <c r="J18" s="32" t="str">
        <f>IF($I18="","",IF($I18&lt;TODAY(),"来店の目安を過ぎています",IF($I18-TODAY()&lt;='設定'!$C$9,"まもなく来店時期","")))</f>
        <v/>
      </c>
      <c r="K18" s="29"/>
    </row>
    <row r="19" ht="30.0" customHeight="1">
      <c r="A19" s="30"/>
      <c r="B19" s="34"/>
      <c r="C19" s="28" t="str">
        <f t="array" ref="C19">IF($B19="","",IFERROR(INDEX('顧客台帳'!$B$4:$B$103,MATCH($B19,'顧客台帳'!$A$4:$A$103,0)),"未登録"))</f>
        <v/>
      </c>
      <c r="D19" s="29"/>
      <c r="E19" s="29"/>
      <c r="F19" s="34"/>
      <c r="G19" s="37"/>
      <c r="H19" s="34"/>
      <c r="I19" s="31" t="str">
        <f>IF($A19="","",$A19+'設定'!$C$13)</f>
        <v/>
      </c>
      <c r="J19" s="32" t="str">
        <f>IF($I19="","",IF($I19&lt;TODAY(),"来店の目安を過ぎています",IF($I19-TODAY()&lt;='設定'!$C$9,"まもなく来店時期","")))</f>
        <v/>
      </c>
      <c r="K19" s="29"/>
    </row>
    <row r="20" ht="30.0" customHeight="1">
      <c r="A20" s="30"/>
      <c r="B20" s="34"/>
      <c r="C20" s="28" t="str">
        <f t="array" ref="C20">IF($B20="","",IFERROR(INDEX('顧客台帳'!$B$4:$B$103,MATCH($B20,'顧客台帳'!$A$4:$A$103,0)),"未登録"))</f>
        <v/>
      </c>
      <c r="D20" s="29"/>
      <c r="E20" s="29"/>
      <c r="F20" s="34"/>
      <c r="G20" s="37"/>
      <c r="H20" s="34"/>
      <c r="I20" s="31" t="str">
        <f>IF($A20="","",$A20+'設定'!$C$13)</f>
        <v/>
      </c>
      <c r="J20" s="32" t="str">
        <f>IF($I20="","",IF($I20&lt;TODAY(),"来店の目安を過ぎています",IF($I20-TODAY()&lt;='設定'!$C$9,"まもなく来店時期","")))</f>
        <v/>
      </c>
      <c r="K20" s="29"/>
    </row>
    <row r="21" ht="30.0" customHeight="1">
      <c r="A21" s="30"/>
      <c r="B21" s="34"/>
      <c r="C21" s="28" t="str">
        <f t="array" ref="C21">IF($B21="","",IFERROR(INDEX('顧客台帳'!$B$4:$B$103,MATCH($B21,'顧客台帳'!$A$4:$A$103,0)),"未登録"))</f>
        <v/>
      </c>
      <c r="D21" s="29"/>
      <c r="E21" s="29"/>
      <c r="F21" s="34"/>
      <c r="G21" s="37"/>
      <c r="H21" s="34"/>
      <c r="I21" s="31" t="str">
        <f>IF($A21="","",$A21+'設定'!$C$13)</f>
        <v/>
      </c>
      <c r="J21" s="32" t="str">
        <f>IF($I21="","",IF($I21&lt;TODAY(),"来店の目安を過ぎています",IF($I21-TODAY()&lt;='設定'!$C$9,"まもなく来店時期","")))</f>
        <v/>
      </c>
      <c r="K21" s="29"/>
    </row>
    <row r="22" ht="30.0" customHeight="1">
      <c r="A22" s="30"/>
      <c r="B22" s="34"/>
      <c r="C22" s="28" t="str">
        <f t="array" ref="C22">IF($B22="","",IFERROR(INDEX('顧客台帳'!$B$4:$B$103,MATCH($B22,'顧客台帳'!$A$4:$A$103,0)),"未登録"))</f>
        <v/>
      </c>
      <c r="D22" s="29"/>
      <c r="E22" s="29"/>
      <c r="F22" s="34"/>
      <c r="G22" s="37"/>
      <c r="H22" s="34"/>
      <c r="I22" s="31" t="str">
        <f>IF($A22="","",$A22+'設定'!$C$13)</f>
        <v/>
      </c>
      <c r="J22" s="32" t="str">
        <f>IF($I22="","",IF($I22&lt;TODAY(),"来店の目安を過ぎています",IF($I22-TODAY()&lt;='設定'!$C$9,"まもなく来店時期","")))</f>
        <v/>
      </c>
      <c r="K22" s="29"/>
    </row>
    <row r="23" ht="30.0" customHeight="1">
      <c r="A23" s="30"/>
      <c r="B23" s="34"/>
      <c r="C23" s="28" t="str">
        <f t="array" ref="C23">IF($B23="","",IFERROR(INDEX('顧客台帳'!$B$4:$B$103,MATCH($B23,'顧客台帳'!$A$4:$A$103,0)),"未登録"))</f>
        <v/>
      </c>
      <c r="D23" s="29"/>
      <c r="E23" s="29"/>
      <c r="F23" s="34"/>
      <c r="G23" s="37"/>
      <c r="H23" s="34"/>
      <c r="I23" s="31" t="str">
        <f>IF($A23="","",$A23+'設定'!$C$13)</f>
        <v/>
      </c>
      <c r="J23" s="32" t="str">
        <f>IF($I23="","",IF($I23&lt;TODAY(),"来店の目安を過ぎています",IF($I23-TODAY()&lt;='設定'!$C$9,"まもなく来店時期","")))</f>
        <v/>
      </c>
      <c r="K23" s="29"/>
    </row>
    <row r="24" ht="30.0" customHeight="1">
      <c r="A24" s="30"/>
      <c r="B24" s="34"/>
      <c r="C24" s="28" t="str">
        <f t="array" ref="C24">IF($B24="","",IFERROR(INDEX('顧客台帳'!$B$4:$B$103,MATCH($B24,'顧客台帳'!$A$4:$A$103,0)),"未登録"))</f>
        <v/>
      </c>
      <c r="D24" s="29"/>
      <c r="E24" s="29"/>
      <c r="F24" s="34"/>
      <c r="G24" s="37"/>
      <c r="H24" s="34"/>
      <c r="I24" s="31" t="str">
        <f>IF($A24="","",$A24+'設定'!$C$13)</f>
        <v/>
      </c>
      <c r="J24" s="32" t="str">
        <f>IF($I24="","",IF($I24&lt;TODAY(),"来店の目安を過ぎています",IF($I24-TODAY()&lt;='設定'!$C$9,"まもなく来店時期","")))</f>
        <v/>
      </c>
      <c r="K24" s="29"/>
    </row>
    <row r="25" ht="30.0" customHeight="1">
      <c r="A25" s="30"/>
      <c r="B25" s="34"/>
      <c r="C25" s="28" t="str">
        <f t="array" ref="C25">IF($B25="","",IFERROR(INDEX('顧客台帳'!$B$4:$B$103,MATCH($B25,'顧客台帳'!$A$4:$A$103,0)),"未登録"))</f>
        <v/>
      </c>
      <c r="D25" s="29"/>
      <c r="E25" s="29"/>
      <c r="F25" s="34"/>
      <c r="G25" s="37"/>
      <c r="H25" s="34"/>
      <c r="I25" s="31" t="str">
        <f>IF($A25="","",$A25+'設定'!$C$13)</f>
        <v/>
      </c>
      <c r="J25" s="32" t="str">
        <f>IF($I25="","",IF($I25&lt;TODAY(),"来店の目安を過ぎています",IF($I25-TODAY()&lt;='設定'!$C$9,"まもなく来店時期","")))</f>
        <v/>
      </c>
      <c r="K25" s="29"/>
    </row>
    <row r="26" ht="30.0" customHeight="1">
      <c r="A26" s="30"/>
      <c r="B26" s="34"/>
      <c r="C26" s="28" t="str">
        <f t="array" ref="C26">IF($B26="","",IFERROR(INDEX('顧客台帳'!$B$4:$B$103,MATCH($B26,'顧客台帳'!$A$4:$A$103,0)),"未登録"))</f>
        <v/>
      </c>
      <c r="D26" s="29"/>
      <c r="E26" s="29"/>
      <c r="F26" s="34"/>
      <c r="G26" s="37"/>
      <c r="H26" s="34"/>
      <c r="I26" s="31" t="str">
        <f>IF($A26="","",$A26+'設定'!$C$13)</f>
        <v/>
      </c>
      <c r="J26" s="32" t="str">
        <f>IF($I26="","",IF($I26&lt;TODAY(),"来店の目安を過ぎています",IF($I26-TODAY()&lt;='設定'!$C$9,"まもなく来店時期","")))</f>
        <v/>
      </c>
      <c r="K26" s="29"/>
    </row>
    <row r="27" ht="30.0" customHeight="1">
      <c r="A27" s="30"/>
      <c r="B27" s="34"/>
      <c r="C27" s="28" t="str">
        <f t="array" ref="C27">IF($B27="","",IFERROR(INDEX('顧客台帳'!$B$4:$B$103,MATCH($B27,'顧客台帳'!$A$4:$A$103,0)),"未登録"))</f>
        <v/>
      </c>
      <c r="D27" s="29"/>
      <c r="E27" s="29"/>
      <c r="F27" s="34"/>
      <c r="G27" s="37"/>
      <c r="H27" s="34"/>
      <c r="I27" s="31" t="str">
        <f>IF($A27="","",$A27+'設定'!$C$13)</f>
        <v/>
      </c>
      <c r="J27" s="32" t="str">
        <f>IF($I27="","",IF($I27&lt;TODAY(),"来店の目安を過ぎています",IF($I27-TODAY()&lt;='設定'!$C$9,"まもなく来店時期","")))</f>
        <v/>
      </c>
      <c r="K27" s="29"/>
    </row>
    <row r="28" ht="30.0" customHeight="1">
      <c r="A28" s="30"/>
      <c r="B28" s="34"/>
      <c r="C28" s="28" t="str">
        <f t="array" ref="C28">IF($B28="","",IFERROR(INDEX('顧客台帳'!$B$4:$B$103,MATCH($B28,'顧客台帳'!$A$4:$A$103,0)),"未登録"))</f>
        <v/>
      </c>
      <c r="D28" s="29"/>
      <c r="E28" s="29"/>
      <c r="F28" s="34"/>
      <c r="G28" s="37"/>
      <c r="H28" s="34"/>
      <c r="I28" s="31" t="str">
        <f>IF($A28="","",$A28+'設定'!$C$13)</f>
        <v/>
      </c>
      <c r="J28" s="32" t="str">
        <f>IF($I28="","",IF($I28&lt;TODAY(),"来店の目安を過ぎています",IF($I28-TODAY()&lt;='設定'!$C$9,"まもなく来店時期","")))</f>
        <v/>
      </c>
      <c r="K28" s="29"/>
    </row>
    <row r="29" ht="30.0" customHeight="1">
      <c r="A29" s="30"/>
      <c r="B29" s="34"/>
      <c r="C29" s="28" t="str">
        <f t="array" ref="C29">IF($B29="","",IFERROR(INDEX('顧客台帳'!$B$4:$B$103,MATCH($B29,'顧客台帳'!$A$4:$A$103,0)),"未登録"))</f>
        <v/>
      </c>
      <c r="D29" s="29"/>
      <c r="E29" s="29"/>
      <c r="F29" s="34"/>
      <c r="G29" s="37"/>
      <c r="H29" s="34"/>
      <c r="I29" s="31" t="str">
        <f>IF($A29="","",$A29+'設定'!$C$13)</f>
        <v/>
      </c>
      <c r="J29" s="32" t="str">
        <f>IF($I29="","",IF($I29&lt;TODAY(),"来店の目安を過ぎています",IF($I29-TODAY()&lt;='設定'!$C$9,"まもなく来店時期","")))</f>
        <v/>
      </c>
      <c r="K29" s="29"/>
    </row>
    <row r="30" ht="30.0" customHeight="1">
      <c r="A30" s="30"/>
      <c r="B30" s="34"/>
      <c r="C30" s="28" t="str">
        <f t="array" ref="C30">IF($B30="","",IFERROR(INDEX('顧客台帳'!$B$4:$B$103,MATCH($B30,'顧客台帳'!$A$4:$A$103,0)),"未登録"))</f>
        <v/>
      </c>
      <c r="D30" s="29"/>
      <c r="E30" s="29"/>
      <c r="F30" s="34"/>
      <c r="G30" s="37"/>
      <c r="H30" s="34"/>
      <c r="I30" s="31" t="str">
        <f>IF($A30="","",$A30+'設定'!$C$13)</f>
        <v/>
      </c>
      <c r="J30" s="32" t="str">
        <f>IF($I30="","",IF($I30&lt;TODAY(),"来店の目安を過ぎています",IF($I30-TODAY()&lt;='設定'!$C$9,"まもなく来店時期","")))</f>
        <v/>
      </c>
      <c r="K30" s="29"/>
    </row>
    <row r="31" ht="30.0" customHeight="1">
      <c r="A31" s="30"/>
      <c r="B31" s="34"/>
      <c r="C31" s="28" t="str">
        <f t="array" ref="C31">IF($B31="","",IFERROR(INDEX('顧客台帳'!$B$4:$B$103,MATCH($B31,'顧客台帳'!$A$4:$A$103,0)),"未登録"))</f>
        <v/>
      </c>
      <c r="D31" s="29"/>
      <c r="E31" s="29"/>
      <c r="F31" s="34"/>
      <c r="G31" s="37"/>
      <c r="H31" s="34"/>
      <c r="I31" s="31" t="str">
        <f>IF($A31="","",$A31+'設定'!$C$13)</f>
        <v/>
      </c>
      <c r="J31" s="32" t="str">
        <f>IF($I31="","",IF($I31&lt;TODAY(),"来店の目安を過ぎています",IF($I31-TODAY()&lt;='設定'!$C$9,"まもなく来店時期","")))</f>
        <v/>
      </c>
      <c r="K31" s="29"/>
    </row>
    <row r="32" ht="30.0" customHeight="1">
      <c r="A32" s="30"/>
      <c r="B32" s="34"/>
      <c r="C32" s="28" t="str">
        <f t="array" ref="C32">IF($B32="","",IFERROR(INDEX('顧客台帳'!$B$4:$B$103,MATCH($B32,'顧客台帳'!$A$4:$A$103,0)),"未登録"))</f>
        <v/>
      </c>
      <c r="D32" s="29"/>
      <c r="E32" s="29"/>
      <c r="F32" s="34"/>
      <c r="G32" s="37"/>
      <c r="H32" s="34"/>
      <c r="I32" s="31" t="str">
        <f>IF($A32="","",$A32+'設定'!$C$13)</f>
        <v/>
      </c>
      <c r="J32" s="32" t="str">
        <f>IF($I32="","",IF($I32&lt;TODAY(),"来店の目安を過ぎています",IF($I32-TODAY()&lt;='設定'!$C$9,"まもなく来店時期","")))</f>
        <v/>
      </c>
      <c r="K32" s="29"/>
    </row>
    <row r="33" ht="30.0" customHeight="1">
      <c r="A33" s="30"/>
      <c r="B33" s="34"/>
      <c r="C33" s="28" t="str">
        <f t="array" ref="C33">IF($B33="","",IFERROR(INDEX('顧客台帳'!$B$4:$B$103,MATCH($B33,'顧客台帳'!$A$4:$A$103,0)),"未登録"))</f>
        <v/>
      </c>
      <c r="D33" s="29"/>
      <c r="E33" s="29"/>
      <c r="F33" s="34"/>
      <c r="G33" s="37"/>
      <c r="H33" s="34"/>
      <c r="I33" s="31" t="str">
        <f>IF($A33="","",$A33+'設定'!$C$13)</f>
        <v/>
      </c>
      <c r="J33" s="32" t="str">
        <f>IF($I33="","",IF($I33&lt;TODAY(),"来店の目安を過ぎています",IF($I33-TODAY()&lt;='設定'!$C$9,"まもなく来店時期","")))</f>
        <v/>
      </c>
      <c r="K33" s="29"/>
    </row>
    <row r="34" ht="30.0" customHeight="1">
      <c r="A34" s="30"/>
      <c r="B34" s="34"/>
      <c r="C34" s="28" t="str">
        <f t="array" ref="C34">IF($B34="","",IFERROR(INDEX('顧客台帳'!$B$4:$B$103,MATCH($B34,'顧客台帳'!$A$4:$A$103,0)),"未登録"))</f>
        <v/>
      </c>
      <c r="D34" s="29"/>
      <c r="E34" s="29"/>
      <c r="F34" s="34"/>
      <c r="G34" s="37"/>
      <c r="H34" s="34"/>
      <c r="I34" s="31" t="str">
        <f>IF($A34="","",$A34+'設定'!$C$13)</f>
        <v/>
      </c>
      <c r="J34" s="32" t="str">
        <f>IF($I34="","",IF($I34&lt;TODAY(),"来店の目安を過ぎています",IF($I34-TODAY()&lt;='設定'!$C$9,"まもなく来店時期","")))</f>
        <v/>
      </c>
      <c r="K34" s="29"/>
    </row>
    <row r="35" ht="30.0" customHeight="1">
      <c r="A35" s="30"/>
      <c r="B35" s="34"/>
      <c r="C35" s="28" t="str">
        <f t="array" ref="C35">IF($B35="","",IFERROR(INDEX('顧客台帳'!$B$4:$B$103,MATCH($B35,'顧客台帳'!$A$4:$A$103,0)),"未登録"))</f>
        <v/>
      </c>
      <c r="D35" s="29"/>
      <c r="E35" s="29"/>
      <c r="F35" s="34"/>
      <c r="G35" s="37"/>
      <c r="H35" s="34"/>
      <c r="I35" s="31" t="str">
        <f>IF($A35="","",$A35+'設定'!$C$13)</f>
        <v/>
      </c>
      <c r="J35" s="32" t="str">
        <f>IF($I35="","",IF($I35&lt;TODAY(),"来店の目安を過ぎています",IF($I35-TODAY()&lt;='設定'!$C$9,"まもなく来店時期","")))</f>
        <v/>
      </c>
      <c r="K35" s="29"/>
    </row>
    <row r="36" ht="30.0" customHeight="1">
      <c r="A36" s="30"/>
      <c r="B36" s="34"/>
      <c r="C36" s="28" t="str">
        <f t="array" ref="C36">IF($B36="","",IFERROR(INDEX('顧客台帳'!$B$4:$B$103,MATCH($B36,'顧客台帳'!$A$4:$A$103,0)),"未登録"))</f>
        <v/>
      </c>
      <c r="D36" s="29"/>
      <c r="E36" s="29"/>
      <c r="F36" s="34"/>
      <c r="G36" s="37"/>
      <c r="H36" s="34"/>
      <c r="I36" s="31" t="str">
        <f>IF($A36="","",$A36+'設定'!$C$13)</f>
        <v/>
      </c>
      <c r="J36" s="32" t="str">
        <f>IF($I36="","",IF($I36&lt;TODAY(),"来店の目安を過ぎています",IF($I36-TODAY()&lt;='設定'!$C$9,"まもなく来店時期","")))</f>
        <v/>
      </c>
      <c r="K36" s="29"/>
    </row>
    <row r="37" ht="30.0" customHeight="1">
      <c r="A37" s="30"/>
      <c r="B37" s="34"/>
      <c r="C37" s="28" t="str">
        <f t="array" ref="C37">IF($B37="","",IFERROR(INDEX('顧客台帳'!$B$4:$B$103,MATCH($B37,'顧客台帳'!$A$4:$A$103,0)),"未登録"))</f>
        <v/>
      </c>
      <c r="D37" s="29"/>
      <c r="E37" s="29"/>
      <c r="F37" s="34"/>
      <c r="G37" s="37"/>
      <c r="H37" s="34"/>
      <c r="I37" s="31" t="str">
        <f>IF($A37="","",$A37+'設定'!$C$13)</f>
        <v/>
      </c>
      <c r="J37" s="32" t="str">
        <f>IF($I37="","",IF($I37&lt;TODAY(),"来店の目安を過ぎています",IF($I37-TODAY()&lt;='設定'!$C$9,"まもなく来店時期","")))</f>
        <v/>
      </c>
      <c r="K37" s="29"/>
    </row>
    <row r="38" ht="30.0" customHeight="1">
      <c r="A38" s="30"/>
      <c r="B38" s="34"/>
      <c r="C38" s="28" t="str">
        <f t="array" ref="C38">IF($B38="","",IFERROR(INDEX('顧客台帳'!$B$4:$B$103,MATCH($B38,'顧客台帳'!$A$4:$A$103,0)),"未登録"))</f>
        <v/>
      </c>
      <c r="D38" s="29"/>
      <c r="E38" s="29"/>
      <c r="F38" s="34"/>
      <c r="G38" s="37"/>
      <c r="H38" s="34"/>
      <c r="I38" s="31" t="str">
        <f>IF($A38="","",$A38+'設定'!$C$13)</f>
        <v/>
      </c>
      <c r="J38" s="32" t="str">
        <f>IF($I38="","",IF($I38&lt;TODAY(),"来店の目安を過ぎています",IF($I38-TODAY()&lt;='設定'!$C$9,"まもなく来店時期","")))</f>
        <v/>
      </c>
      <c r="K38" s="29"/>
    </row>
    <row r="39" ht="30.0" customHeight="1">
      <c r="A39" s="30"/>
      <c r="B39" s="34"/>
      <c r="C39" s="28" t="str">
        <f t="array" ref="C39">IF($B39="","",IFERROR(INDEX('顧客台帳'!$B$4:$B$103,MATCH($B39,'顧客台帳'!$A$4:$A$103,0)),"未登録"))</f>
        <v/>
      </c>
      <c r="D39" s="29"/>
      <c r="E39" s="29"/>
      <c r="F39" s="34"/>
      <c r="G39" s="37"/>
      <c r="H39" s="34"/>
      <c r="I39" s="31" t="str">
        <f>IF($A39="","",$A39+'設定'!$C$13)</f>
        <v/>
      </c>
      <c r="J39" s="32" t="str">
        <f>IF($I39="","",IF($I39&lt;TODAY(),"来店の目安を過ぎています",IF($I39-TODAY()&lt;='設定'!$C$9,"まもなく来店時期","")))</f>
        <v/>
      </c>
      <c r="K39" s="29"/>
    </row>
    <row r="40" ht="30.0" customHeight="1">
      <c r="A40" s="30"/>
      <c r="B40" s="34"/>
      <c r="C40" s="28" t="str">
        <f t="array" ref="C40">IF($B40="","",IFERROR(INDEX('顧客台帳'!$B$4:$B$103,MATCH($B40,'顧客台帳'!$A$4:$A$103,0)),"未登録"))</f>
        <v/>
      </c>
      <c r="D40" s="29"/>
      <c r="E40" s="29"/>
      <c r="F40" s="34"/>
      <c r="G40" s="37"/>
      <c r="H40" s="34"/>
      <c r="I40" s="31" t="str">
        <f>IF($A40="","",$A40+'設定'!$C$13)</f>
        <v/>
      </c>
      <c r="J40" s="32" t="str">
        <f>IF($I40="","",IF($I40&lt;TODAY(),"来店の目安を過ぎています",IF($I40-TODAY()&lt;='設定'!$C$9,"まもなく来店時期","")))</f>
        <v/>
      </c>
      <c r="K40" s="29"/>
    </row>
    <row r="41" ht="30.0" customHeight="1">
      <c r="A41" s="30"/>
      <c r="B41" s="34"/>
      <c r="C41" s="28" t="str">
        <f t="array" ref="C41">IF($B41="","",IFERROR(INDEX('顧客台帳'!$B$4:$B$103,MATCH($B41,'顧客台帳'!$A$4:$A$103,0)),"未登録"))</f>
        <v/>
      </c>
      <c r="D41" s="29"/>
      <c r="E41" s="29"/>
      <c r="F41" s="34"/>
      <c r="G41" s="37"/>
      <c r="H41" s="34"/>
      <c r="I41" s="31" t="str">
        <f>IF($A41="","",$A41+'設定'!$C$13)</f>
        <v/>
      </c>
      <c r="J41" s="32" t="str">
        <f>IF($I41="","",IF($I41&lt;TODAY(),"来店の目安を過ぎています",IF($I41-TODAY()&lt;='設定'!$C$9,"まもなく来店時期","")))</f>
        <v/>
      </c>
      <c r="K41" s="29"/>
    </row>
    <row r="42" ht="30.0" customHeight="1">
      <c r="A42" s="30"/>
      <c r="B42" s="34"/>
      <c r="C42" s="28" t="str">
        <f t="array" ref="C42">IF($B42="","",IFERROR(INDEX('顧客台帳'!$B$4:$B$103,MATCH($B42,'顧客台帳'!$A$4:$A$103,0)),"未登録"))</f>
        <v/>
      </c>
      <c r="D42" s="29"/>
      <c r="E42" s="29"/>
      <c r="F42" s="34"/>
      <c r="G42" s="37"/>
      <c r="H42" s="34"/>
      <c r="I42" s="31" t="str">
        <f>IF($A42="","",$A42+'設定'!$C$13)</f>
        <v/>
      </c>
      <c r="J42" s="32" t="str">
        <f>IF($I42="","",IF($I42&lt;TODAY(),"来店の目安を過ぎています",IF($I42-TODAY()&lt;='設定'!$C$9,"まもなく来店時期","")))</f>
        <v/>
      </c>
      <c r="K42" s="29"/>
    </row>
    <row r="43" ht="30.0" customHeight="1">
      <c r="A43" s="30"/>
      <c r="B43" s="34"/>
      <c r="C43" s="28" t="str">
        <f t="array" ref="C43">IF($B43="","",IFERROR(INDEX('顧客台帳'!$B$4:$B$103,MATCH($B43,'顧客台帳'!$A$4:$A$103,0)),"未登録"))</f>
        <v/>
      </c>
      <c r="D43" s="29"/>
      <c r="E43" s="29"/>
      <c r="F43" s="34"/>
      <c r="G43" s="37"/>
      <c r="H43" s="34"/>
      <c r="I43" s="31" t="str">
        <f>IF($A43="","",$A43+'設定'!$C$13)</f>
        <v/>
      </c>
      <c r="J43" s="32" t="str">
        <f>IF($I43="","",IF($I43&lt;TODAY(),"来店の目安を過ぎています",IF($I43-TODAY()&lt;='設定'!$C$9,"まもなく来店時期","")))</f>
        <v/>
      </c>
      <c r="K43" s="29"/>
    </row>
    <row r="44" ht="30.0" customHeight="1">
      <c r="A44" s="30"/>
      <c r="B44" s="34"/>
      <c r="C44" s="28" t="str">
        <f t="array" ref="C44">IF($B44="","",IFERROR(INDEX('顧客台帳'!$B$4:$B$103,MATCH($B44,'顧客台帳'!$A$4:$A$103,0)),"未登録"))</f>
        <v/>
      </c>
      <c r="D44" s="29"/>
      <c r="E44" s="29"/>
      <c r="F44" s="34"/>
      <c r="G44" s="37"/>
      <c r="H44" s="34"/>
      <c r="I44" s="31" t="str">
        <f>IF($A44="","",$A44+'設定'!$C$13)</f>
        <v/>
      </c>
      <c r="J44" s="32" t="str">
        <f>IF($I44="","",IF($I44&lt;TODAY(),"来店の目安を過ぎています",IF($I44-TODAY()&lt;='設定'!$C$9,"まもなく来店時期","")))</f>
        <v/>
      </c>
      <c r="K44" s="29"/>
    </row>
    <row r="45" ht="30.0" customHeight="1">
      <c r="A45" s="30"/>
      <c r="B45" s="34"/>
      <c r="C45" s="28" t="str">
        <f t="array" ref="C45">IF($B45="","",IFERROR(INDEX('顧客台帳'!$B$4:$B$103,MATCH($B45,'顧客台帳'!$A$4:$A$103,0)),"未登録"))</f>
        <v/>
      </c>
      <c r="D45" s="29"/>
      <c r="E45" s="29"/>
      <c r="F45" s="34"/>
      <c r="G45" s="37"/>
      <c r="H45" s="34"/>
      <c r="I45" s="31" t="str">
        <f>IF($A45="","",$A45+'設定'!$C$13)</f>
        <v/>
      </c>
      <c r="J45" s="32" t="str">
        <f>IF($I45="","",IF($I45&lt;TODAY(),"来店の目安を過ぎています",IF($I45-TODAY()&lt;='設定'!$C$9,"まもなく来店時期","")))</f>
        <v/>
      </c>
      <c r="K45" s="29"/>
    </row>
    <row r="46" ht="30.0" customHeight="1">
      <c r="A46" s="30"/>
      <c r="B46" s="34"/>
      <c r="C46" s="28" t="str">
        <f t="array" ref="C46">IF($B46="","",IFERROR(INDEX('顧客台帳'!$B$4:$B$103,MATCH($B46,'顧客台帳'!$A$4:$A$103,0)),"未登録"))</f>
        <v/>
      </c>
      <c r="D46" s="29"/>
      <c r="E46" s="29"/>
      <c r="F46" s="34"/>
      <c r="G46" s="37"/>
      <c r="H46" s="34"/>
      <c r="I46" s="31" t="str">
        <f>IF($A46="","",$A46+'設定'!$C$13)</f>
        <v/>
      </c>
      <c r="J46" s="32" t="str">
        <f>IF($I46="","",IF($I46&lt;TODAY(),"来店の目安を過ぎています",IF($I46-TODAY()&lt;='設定'!$C$9,"まもなく来店時期","")))</f>
        <v/>
      </c>
      <c r="K46" s="29"/>
    </row>
    <row r="47" ht="30.0" customHeight="1">
      <c r="A47" s="30"/>
      <c r="B47" s="34"/>
      <c r="C47" s="28" t="str">
        <f t="array" ref="C47">IF($B47="","",IFERROR(INDEX('顧客台帳'!$B$4:$B$103,MATCH($B47,'顧客台帳'!$A$4:$A$103,0)),"未登録"))</f>
        <v/>
      </c>
      <c r="D47" s="29"/>
      <c r="E47" s="29"/>
      <c r="F47" s="34"/>
      <c r="G47" s="37"/>
      <c r="H47" s="34"/>
      <c r="I47" s="31" t="str">
        <f>IF($A47="","",$A47+'設定'!$C$13)</f>
        <v/>
      </c>
      <c r="J47" s="32" t="str">
        <f>IF($I47="","",IF($I47&lt;TODAY(),"来店の目安を過ぎています",IF($I47-TODAY()&lt;='設定'!$C$9,"まもなく来店時期","")))</f>
        <v/>
      </c>
      <c r="K47" s="29"/>
    </row>
    <row r="48" ht="30.0" customHeight="1">
      <c r="A48" s="30"/>
      <c r="B48" s="34"/>
      <c r="C48" s="28" t="str">
        <f t="array" ref="C48">IF($B48="","",IFERROR(INDEX('顧客台帳'!$B$4:$B$103,MATCH($B48,'顧客台帳'!$A$4:$A$103,0)),"未登録"))</f>
        <v/>
      </c>
      <c r="D48" s="29"/>
      <c r="E48" s="29"/>
      <c r="F48" s="34"/>
      <c r="G48" s="37"/>
      <c r="H48" s="34"/>
      <c r="I48" s="31" t="str">
        <f>IF($A48="","",$A48+'設定'!$C$13)</f>
        <v/>
      </c>
      <c r="J48" s="32" t="str">
        <f>IF($I48="","",IF($I48&lt;TODAY(),"来店の目安を過ぎています",IF($I48-TODAY()&lt;='設定'!$C$9,"まもなく来店時期","")))</f>
        <v/>
      </c>
      <c r="K48" s="29"/>
    </row>
    <row r="49" ht="30.0" customHeight="1">
      <c r="A49" s="30"/>
      <c r="B49" s="34"/>
      <c r="C49" s="28" t="str">
        <f t="array" ref="C49">IF($B49="","",IFERROR(INDEX('顧客台帳'!$B$4:$B$103,MATCH($B49,'顧客台帳'!$A$4:$A$103,0)),"未登録"))</f>
        <v/>
      </c>
      <c r="D49" s="29"/>
      <c r="E49" s="29"/>
      <c r="F49" s="34"/>
      <c r="G49" s="37"/>
      <c r="H49" s="34"/>
      <c r="I49" s="31" t="str">
        <f>IF($A49="","",$A49+'設定'!$C$13)</f>
        <v/>
      </c>
      <c r="J49" s="32" t="str">
        <f>IF($I49="","",IF($I49&lt;TODAY(),"来店の目安を過ぎています",IF($I49-TODAY()&lt;='設定'!$C$9,"まもなく来店時期","")))</f>
        <v/>
      </c>
      <c r="K49" s="29"/>
    </row>
    <row r="50" ht="30.0" customHeight="1">
      <c r="A50" s="30"/>
      <c r="B50" s="34"/>
      <c r="C50" s="28" t="str">
        <f t="array" ref="C50">IF($B50="","",IFERROR(INDEX('顧客台帳'!$B$4:$B$103,MATCH($B50,'顧客台帳'!$A$4:$A$103,0)),"未登録"))</f>
        <v/>
      </c>
      <c r="D50" s="29"/>
      <c r="E50" s="29"/>
      <c r="F50" s="34"/>
      <c r="G50" s="37"/>
      <c r="H50" s="34"/>
      <c r="I50" s="31" t="str">
        <f>IF($A50="","",$A50+'設定'!$C$13)</f>
        <v/>
      </c>
      <c r="J50" s="32" t="str">
        <f>IF($I50="","",IF($I50&lt;TODAY(),"来店の目安を過ぎています",IF($I50-TODAY()&lt;='設定'!$C$9,"まもなく来店時期","")))</f>
        <v/>
      </c>
      <c r="K50" s="29"/>
    </row>
    <row r="51" ht="30.0" customHeight="1">
      <c r="A51" s="30"/>
      <c r="B51" s="34"/>
      <c r="C51" s="28" t="str">
        <f t="array" ref="C51">IF($B51="","",IFERROR(INDEX('顧客台帳'!$B$4:$B$103,MATCH($B51,'顧客台帳'!$A$4:$A$103,0)),"未登録"))</f>
        <v/>
      </c>
      <c r="D51" s="29"/>
      <c r="E51" s="29"/>
      <c r="F51" s="34"/>
      <c r="G51" s="37"/>
      <c r="H51" s="34"/>
      <c r="I51" s="31" t="str">
        <f>IF($A51="","",$A51+'設定'!$C$13)</f>
        <v/>
      </c>
      <c r="J51" s="32" t="str">
        <f>IF($I51="","",IF($I51&lt;TODAY(),"来店の目安を過ぎています",IF($I51-TODAY()&lt;='設定'!$C$9,"まもなく来店時期","")))</f>
        <v/>
      </c>
      <c r="K51" s="29"/>
    </row>
    <row r="52" ht="30.0" customHeight="1">
      <c r="A52" s="30"/>
      <c r="B52" s="34"/>
      <c r="C52" s="28" t="str">
        <f t="array" ref="C52">IF($B52="","",IFERROR(INDEX('顧客台帳'!$B$4:$B$103,MATCH($B52,'顧客台帳'!$A$4:$A$103,0)),"未登録"))</f>
        <v/>
      </c>
      <c r="D52" s="29"/>
      <c r="E52" s="29"/>
      <c r="F52" s="34"/>
      <c r="G52" s="37"/>
      <c r="H52" s="34"/>
      <c r="I52" s="31" t="str">
        <f>IF($A52="","",$A52+'設定'!$C$13)</f>
        <v/>
      </c>
      <c r="J52" s="32" t="str">
        <f>IF($I52="","",IF($I52&lt;TODAY(),"来店の目安を過ぎています",IF($I52-TODAY()&lt;='設定'!$C$9,"まもなく来店時期","")))</f>
        <v/>
      </c>
      <c r="K52" s="29"/>
    </row>
    <row r="53" ht="30.0" customHeight="1">
      <c r="A53" s="30"/>
      <c r="B53" s="34"/>
      <c r="C53" s="28" t="str">
        <f t="array" ref="C53">IF($B53="","",IFERROR(INDEX('顧客台帳'!$B$4:$B$103,MATCH($B53,'顧客台帳'!$A$4:$A$103,0)),"未登録"))</f>
        <v/>
      </c>
      <c r="D53" s="29"/>
      <c r="E53" s="29"/>
      <c r="F53" s="34"/>
      <c r="G53" s="37"/>
      <c r="H53" s="34"/>
      <c r="I53" s="31" t="str">
        <f>IF($A53="","",$A53+'設定'!$C$13)</f>
        <v/>
      </c>
      <c r="J53" s="32" t="str">
        <f>IF($I53="","",IF($I53&lt;TODAY(),"来店の目安を過ぎています",IF($I53-TODAY()&lt;='設定'!$C$9,"まもなく来店時期","")))</f>
        <v/>
      </c>
      <c r="K53" s="29"/>
    </row>
    <row r="54" ht="30.0" customHeight="1">
      <c r="A54" s="30"/>
      <c r="B54" s="34"/>
      <c r="C54" s="28" t="str">
        <f t="array" ref="C54">IF($B54="","",IFERROR(INDEX('顧客台帳'!$B$4:$B$103,MATCH($B54,'顧客台帳'!$A$4:$A$103,0)),"未登録"))</f>
        <v/>
      </c>
      <c r="D54" s="29"/>
      <c r="E54" s="29"/>
      <c r="F54" s="34"/>
      <c r="G54" s="37"/>
      <c r="H54" s="34"/>
      <c r="I54" s="31" t="str">
        <f>IF($A54="","",$A54+'設定'!$C$13)</f>
        <v/>
      </c>
      <c r="J54" s="32" t="str">
        <f>IF($I54="","",IF($I54&lt;TODAY(),"来店の目安を過ぎています",IF($I54-TODAY()&lt;='設定'!$C$9,"まもなく来店時期","")))</f>
        <v/>
      </c>
      <c r="K54" s="29"/>
    </row>
    <row r="55" ht="30.0" customHeight="1">
      <c r="A55" s="30"/>
      <c r="B55" s="34"/>
      <c r="C55" s="28" t="str">
        <f t="array" ref="C55">IF($B55="","",IFERROR(INDEX('顧客台帳'!$B$4:$B$103,MATCH($B55,'顧客台帳'!$A$4:$A$103,0)),"未登録"))</f>
        <v/>
      </c>
      <c r="D55" s="29"/>
      <c r="E55" s="29"/>
      <c r="F55" s="34"/>
      <c r="G55" s="37"/>
      <c r="H55" s="34"/>
      <c r="I55" s="31" t="str">
        <f>IF($A55="","",$A55+'設定'!$C$13)</f>
        <v/>
      </c>
      <c r="J55" s="32" t="str">
        <f>IF($I55="","",IF($I55&lt;TODAY(),"来店の目安を過ぎています",IF($I55-TODAY()&lt;='設定'!$C$9,"まもなく来店時期","")))</f>
        <v/>
      </c>
      <c r="K55" s="29"/>
    </row>
    <row r="56" ht="30.0" customHeight="1">
      <c r="A56" s="30"/>
      <c r="B56" s="34"/>
      <c r="C56" s="28" t="str">
        <f t="array" ref="C56">IF($B56="","",IFERROR(INDEX('顧客台帳'!$B$4:$B$103,MATCH($B56,'顧客台帳'!$A$4:$A$103,0)),"未登録"))</f>
        <v/>
      </c>
      <c r="D56" s="29"/>
      <c r="E56" s="29"/>
      <c r="F56" s="34"/>
      <c r="G56" s="37"/>
      <c r="H56" s="34"/>
      <c r="I56" s="31" t="str">
        <f>IF($A56="","",$A56+'設定'!$C$13)</f>
        <v/>
      </c>
      <c r="J56" s="32" t="str">
        <f>IF($I56="","",IF($I56&lt;TODAY(),"来店の目安を過ぎています",IF($I56-TODAY()&lt;='設定'!$C$9,"まもなく来店時期","")))</f>
        <v/>
      </c>
      <c r="K56" s="29"/>
    </row>
    <row r="57" ht="30.0" customHeight="1">
      <c r="A57" s="30"/>
      <c r="B57" s="34"/>
      <c r="C57" s="28" t="str">
        <f t="array" ref="C57">IF($B57="","",IFERROR(INDEX('顧客台帳'!$B$4:$B$103,MATCH($B57,'顧客台帳'!$A$4:$A$103,0)),"未登録"))</f>
        <v/>
      </c>
      <c r="D57" s="29"/>
      <c r="E57" s="29"/>
      <c r="F57" s="34"/>
      <c r="G57" s="37"/>
      <c r="H57" s="34"/>
      <c r="I57" s="31" t="str">
        <f>IF($A57="","",$A57+'設定'!$C$13)</f>
        <v/>
      </c>
      <c r="J57" s="32" t="str">
        <f>IF($I57="","",IF($I57&lt;TODAY(),"来店の目安を過ぎています",IF($I57-TODAY()&lt;='設定'!$C$9,"まもなく来店時期","")))</f>
        <v/>
      </c>
      <c r="K57" s="29"/>
    </row>
    <row r="58" ht="30.0" customHeight="1">
      <c r="A58" s="30"/>
      <c r="B58" s="34"/>
      <c r="C58" s="28" t="str">
        <f t="array" ref="C58">IF($B58="","",IFERROR(INDEX('顧客台帳'!$B$4:$B$103,MATCH($B58,'顧客台帳'!$A$4:$A$103,0)),"未登録"))</f>
        <v/>
      </c>
      <c r="D58" s="29"/>
      <c r="E58" s="29"/>
      <c r="F58" s="34"/>
      <c r="G58" s="37"/>
      <c r="H58" s="34"/>
      <c r="I58" s="31" t="str">
        <f>IF($A58="","",$A58+'設定'!$C$13)</f>
        <v/>
      </c>
      <c r="J58" s="32" t="str">
        <f>IF($I58="","",IF($I58&lt;TODAY(),"来店の目安を過ぎています",IF($I58-TODAY()&lt;='設定'!$C$9,"まもなく来店時期","")))</f>
        <v/>
      </c>
      <c r="K58" s="29"/>
    </row>
    <row r="59" ht="30.0" customHeight="1">
      <c r="A59" s="30"/>
      <c r="B59" s="34"/>
      <c r="C59" s="28" t="str">
        <f t="array" ref="C59">IF($B59="","",IFERROR(INDEX('顧客台帳'!$B$4:$B$103,MATCH($B59,'顧客台帳'!$A$4:$A$103,0)),"未登録"))</f>
        <v/>
      </c>
      <c r="D59" s="29"/>
      <c r="E59" s="29"/>
      <c r="F59" s="34"/>
      <c r="G59" s="37"/>
      <c r="H59" s="34"/>
      <c r="I59" s="31" t="str">
        <f>IF($A59="","",$A59+'設定'!$C$13)</f>
        <v/>
      </c>
      <c r="J59" s="32" t="str">
        <f>IF($I59="","",IF($I59&lt;TODAY(),"来店の目安を過ぎています",IF($I59-TODAY()&lt;='設定'!$C$9,"まもなく来店時期","")))</f>
        <v/>
      </c>
      <c r="K59" s="29"/>
    </row>
    <row r="60" ht="30.0" customHeight="1">
      <c r="A60" s="30"/>
      <c r="B60" s="34"/>
      <c r="C60" s="28" t="str">
        <f t="array" ref="C60">IF($B60="","",IFERROR(INDEX('顧客台帳'!$B$4:$B$103,MATCH($B60,'顧客台帳'!$A$4:$A$103,0)),"未登録"))</f>
        <v/>
      </c>
      <c r="D60" s="29"/>
      <c r="E60" s="29"/>
      <c r="F60" s="34"/>
      <c r="G60" s="37"/>
      <c r="H60" s="34"/>
      <c r="I60" s="31" t="str">
        <f>IF($A60="","",$A60+'設定'!$C$13)</f>
        <v/>
      </c>
      <c r="J60" s="32" t="str">
        <f>IF($I60="","",IF($I60&lt;TODAY(),"来店の目安を過ぎています",IF($I60-TODAY()&lt;='設定'!$C$9,"まもなく来店時期","")))</f>
        <v/>
      </c>
      <c r="K60" s="29"/>
    </row>
    <row r="61" ht="30.0" customHeight="1">
      <c r="A61" s="30"/>
      <c r="B61" s="34"/>
      <c r="C61" s="28" t="str">
        <f t="array" ref="C61">IF($B61="","",IFERROR(INDEX('顧客台帳'!$B$4:$B$103,MATCH($B61,'顧客台帳'!$A$4:$A$103,0)),"未登録"))</f>
        <v/>
      </c>
      <c r="D61" s="29"/>
      <c r="E61" s="29"/>
      <c r="F61" s="34"/>
      <c r="G61" s="37"/>
      <c r="H61" s="34"/>
      <c r="I61" s="31" t="str">
        <f>IF($A61="","",$A61+'設定'!$C$13)</f>
        <v/>
      </c>
      <c r="J61" s="32" t="str">
        <f>IF($I61="","",IF($I61&lt;TODAY(),"来店の目安を過ぎています",IF($I61-TODAY()&lt;='設定'!$C$9,"まもなく来店時期","")))</f>
        <v/>
      </c>
      <c r="K61" s="29"/>
    </row>
    <row r="62" ht="30.0" customHeight="1">
      <c r="A62" s="30"/>
      <c r="B62" s="34"/>
      <c r="C62" s="28" t="str">
        <f t="array" ref="C62">IF($B62="","",IFERROR(INDEX('顧客台帳'!$B$4:$B$103,MATCH($B62,'顧客台帳'!$A$4:$A$103,0)),"未登録"))</f>
        <v/>
      </c>
      <c r="D62" s="29"/>
      <c r="E62" s="29"/>
      <c r="F62" s="34"/>
      <c r="G62" s="37"/>
      <c r="H62" s="34"/>
      <c r="I62" s="31" t="str">
        <f>IF($A62="","",$A62+'設定'!$C$13)</f>
        <v/>
      </c>
      <c r="J62" s="32" t="str">
        <f>IF($I62="","",IF($I62&lt;TODAY(),"来店の目安を過ぎています",IF($I62-TODAY()&lt;='設定'!$C$9,"まもなく来店時期","")))</f>
        <v/>
      </c>
      <c r="K62" s="29"/>
    </row>
    <row r="63" ht="30.0" customHeight="1">
      <c r="A63" s="30"/>
      <c r="B63" s="34"/>
      <c r="C63" s="28" t="str">
        <f t="array" ref="C63">IF($B63="","",IFERROR(INDEX('顧客台帳'!$B$4:$B$103,MATCH($B63,'顧客台帳'!$A$4:$A$103,0)),"未登録"))</f>
        <v/>
      </c>
      <c r="D63" s="29"/>
      <c r="E63" s="29"/>
      <c r="F63" s="34"/>
      <c r="G63" s="37"/>
      <c r="H63" s="34"/>
      <c r="I63" s="31" t="str">
        <f>IF($A63="","",$A63+'設定'!$C$13)</f>
        <v/>
      </c>
      <c r="J63" s="32" t="str">
        <f>IF($I63="","",IF($I63&lt;TODAY(),"来店の目安を過ぎています",IF($I63-TODAY()&lt;='設定'!$C$9,"まもなく来店時期","")))</f>
        <v/>
      </c>
      <c r="K63" s="29"/>
    </row>
    <row r="64" ht="30.0" customHeight="1">
      <c r="A64" s="30"/>
      <c r="B64" s="34"/>
      <c r="C64" s="28" t="str">
        <f t="array" ref="C64">IF($B64="","",IFERROR(INDEX('顧客台帳'!$B$4:$B$103,MATCH($B64,'顧客台帳'!$A$4:$A$103,0)),"未登録"))</f>
        <v/>
      </c>
      <c r="D64" s="29"/>
      <c r="E64" s="29"/>
      <c r="F64" s="34"/>
      <c r="G64" s="37"/>
      <c r="H64" s="34"/>
      <c r="I64" s="31" t="str">
        <f>IF($A64="","",$A64+'設定'!$C$13)</f>
        <v/>
      </c>
      <c r="J64" s="32" t="str">
        <f>IF($I64="","",IF($I64&lt;TODAY(),"来店の目安を過ぎています",IF($I64-TODAY()&lt;='設定'!$C$9,"まもなく来店時期","")))</f>
        <v/>
      </c>
      <c r="K64" s="29"/>
    </row>
    <row r="65" ht="30.0" customHeight="1">
      <c r="A65" s="30"/>
      <c r="B65" s="34"/>
      <c r="C65" s="28" t="str">
        <f t="array" ref="C65">IF($B65="","",IFERROR(INDEX('顧客台帳'!$B$4:$B$103,MATCH($B65,'顧客台帳'!$A$4:$A$103,0)),"未登録"))</f>
        <v/>
      </c>
      <c r="D65" s="29"/>
      <c r="E65" s="29"/>
      <c r="F65" s="34"/>
      <c r="G65" s="37"/>
      <c r="H65" s="34"/>
      <c r="I65" s="31" t="str">
        <f>IF($A65="","",$A65+'設定'!$C$13)</f>
        <v/>
      </c>
      <c r="J65" s="32" t="str">
        <f>IF($I65="","",IF($I65&lt;TODAY(),"来店の目安を過ぎています",IF($I65-TODAY()&lt;='設定'!$C$9,"まもなく来店時期","")))</f>
        <v/>
      </c>
      <c r="K65" s="29"/>
    </row>
    <row r="66" ht="30.0" customHeight="1">
      <c r="A66" s="30"/>
      <c r="B66" s="34"/>
      <c r="C66" s="28" t="str">
        <f t="array" ref="C66">IF($B66="","",IFERROR(INDEX('顧客台帳'!$B$4:$B$103,MATCH($B66,'顧客台帳'!$A$4:$A$103,0)),"未登録"))</f>
        <v/>
      </c>
      <c r="D66" s="29"/>
      <c r="E66" s="29"/>
      <c r="F66" s="34"/>
      <c r="G66" s="37"/>
      <c r="H66" s="34"/>
      <c r="I66" s="31" t="str">
        <f>IF($A66="","",$A66+'設定'!$C$13)</f>
        <v/>
      </c>
      <c r="J66" s="32" t="str">
        <f>IF($I66="","",IF($I66&lt;TODAY(),"来店の目安を過ぎています",IF($I66-TODAY()&lt;='設定'!$C$9,"まもなく来店時期","")))</f>
        <v/>
      </c>
      <c r="K66" s="29"/>
    </row>
    <row r="67" ht="30.0" customHeight="1">
      <c r="A67" s="30"/>
      <c r="B67" s="34"/>
      <c r="C67" s="28" t="str">
        <f t="array" ref="C67">IF($B67="","",IFERROR(INDEX('顧客台帳'!$B$4:$B$103,MATCH($B67,'顧客台帳'!$A$4:$A$103,0)),"未登録"))</f>
        <v/>
      </c>
      <c r="D67" s="29"/>
      <c r="E67" s="29"/>
      <c r="F67" s="34"/>
      <c r="G67" s="37"/>
      <c r="H67" s="34"/>
      <c r="I67" s="31" t="str">
        <f>IF($A67="","",$A67+'設定'!$C$13)</f>
        <v/>
      </c>
      <c r="J67" s="32" t="str">
        <f>IF($I67="","",IF($I67&lt;TODAY(),"来店の目安を過ぎています",IF($I67-TODAY()&lt;='設定'!$C$9,"まもなく来店時期","")))</f>
        <v/>
      </c>
      <c r="K67" s="29"/>
    </row>
    <row r="68" ht="30.0" customHeight="1">
      <c r="A68" s="30"/>
      <c r="B68" s="34"/>
      <c r="C68" s="28" t="str">
        <f t="array" ref="C68">IF($B68="","",IFERROR(INDEX('顧客台帳'!$B$4:$B$103,MATCH($B68,'顧客台帳'!$A$4:$A$103,0)),"未登録"))</f>
        <v/>
      </c>
      <c r="D68" s="29"/>
      <c r="E68" s="29"/>
      <c r="F68" s="34"/>
      <c r="G68" s="37"/>
      <c r="H68" s="34"/>
      <c r="I68" s="31" t="str">
        <f>IF($A68="","",$A68+'設定'!$C$13)</f>
        <v/>
      </c>
      <c r="J68" s="32" t="str">
        <f>IF($I68="","",IF($I68&lt;TODAY(),"来店の目安を過ぎています",IF($I68-TODAY()&lt;='設定'!$C$9,"まもなく来店時期","")))</f>
        <v/>
      </c>
      <c r="K68" s="29"/>
    </row>
    <row r="69" ht="30.0" customHeight="1">
      <c r="A69" s="30"/>
      <c r="B69" s="34"/>
      <c r="C69" s="28" t="str">
        <f t="array" ref="C69">IF($B69="","",IFERROR(INDEX('顧客台帳'!$B$4:$B$103,MATCH($B69,'顧客台帳'!$A$4:$A$103,0)),"未登録"))</f>
        <v/>
      </c>
      <c r="D69" s="29"/>
      <c r="E69" s="29"/>
      <c r="F69" s="34"/>
      <c r="G69" s="37"/>
      <c r="H69" s="34"/>
      <c r="I69" s="31" t="str">
        <f>IF($A69="","",$A69+'設定'!$C$13)</f>
        <v/>
      </c>
      <c r="J69" s="32" t="str">
        <f>IF($I69="","",IF($I69&lt;TODAY(),"来店の目安を過ぎています",IF($I69-TODAY()&lt;='設定'!$C$9,"まもなく来店時期","")))</f>
        <v/>
      </c>
      <c r="K69" s="29"/>
    </row>
    <row r="70" ht="30.0" customHeight="1">
      <c r="A70" s="30"/>
      <c r="B70" s="34"/>
      <c r="C70" s="28" t="str">
        <f t="array" ref="C70">IF($B70="","",IFERROR(INDEX('顧客台帳'!$B$4:$B$103,MATCH($B70,'顧客台帳'!$A$4:$A$103,0)),"未登録"))</f>
        <v/>
      </c>
      <c r="D70" s="29"/>
      <c r="E70" s="29"/>
      <c r="F70" s="34"/>
      <c r="G70" s="37"/>
      <c r="H70" s="34"/>
      <c r="I70" s="31" t="str">
        <f>IF($A70="","",$A70+'設定'!$C$13)</f>
        <v/>
      </c>
      <c r="J70" s="32" t="str">
        <f>IF($I70="","",IF($I70&lt;TODAY(),"来店の目安を過ぎています",IF($I70-TODAY()&lt;='設定'!$C$9,"まもなく来店時期","")))</f>
        <v/>
      </c>
      <c r="K70" s="29"/>
    </row>
    <row r="71" ht="30.0" customHeight="1">
      <c r="A71" s="30"/>
      <c r="B71" s="34"/>
      <c r="C71" s="28" t="str">
        <f t="array" ref="C71">IF($B71="","",IFERROR(INDEX('顧客台帳'!$B$4:$B$103,MATCH($B71,'顧客台帳'!$A$4:$A$103,0)),"未登録"))</f>
        <v/>
      </c>
      <c r="D71" s="29"/>
      <c r="E71" s="29"/>
      <c r="F71" s="34"/>
      <c r="G71" s="37"/>
      <c r="H71" s="34"/>
      <c r="I71" s="31" t="str">
        <f>IF($A71="","",$A71+'設定'!$C$13)</f>
        <v/>
      </c>
      <c r="J71" s="32" t="str">
        <f>IF($I71="","",IF($I71&lt;TODAY(),"来店の目安を過ぎています",IF($I71-TODAY()&lt;='設定'!$C$9,"まもなく来店時期","")))</f>
        <v/>
      </c>
      <c r="K71" s="29"/>
    </row>
    <row r="72" ht="30.0" customHeight="1">
      <c r="A72" s="30"/>
      <c r="B72" s="34"/>
      <c r="C72" s="28" t="str">
        <f t="array" ref="C72">IF($B72="","",IFERROR(INDEX('顧客台帳'!$B$4:$B$103,MATCH($B72,'顧客台帳'!$A$4:$A$103,0)),"未登録"))</f>
        <v/>
      </c>
      <c r="D72" s="29"/>
      <c r="E72" s="29"/>
      <c r="F72" s="34"/>
      <c r="G72" s="37"/>
      <c r="H72" s="34"/>
      <c r="I72" s="31" t="str">
        <f>IF($A72="","",$A72+'設定'!$C$13)</f>
        <v/>
      </c>
      <c r="J72" s="32" t="str">
        <f>IF($I72="","",IF($I72&lt;TODAY(),"来店の目安を過ぎています",IF($I72-TODAY()&lt;='設定'!$C$9,"まもなく来店時期","")))</f>
        <v/>
      </c>
      <c r="K72" s="29"/>
    </row>
    <row r="73" ht="30.0" customHeight="1">
      <c r="A73" s="30"/>
      <c r="B73" s="34"/>
      <c r="C73" s="28" t="str">
        <f t="array" ref="C73">IF($B73="","",IFERROR(INDEX('顧客台帳'!$B$4:$B$103,MATCH($B73,'顧客台帳'!$A$4:$A$103,0)),"未登録"))</f>
        <v/>
      </c>
      <c r="D73" s="29"/>
      <c r="E73" s="29"/>
      <c r="F73" s="34"/>
      <c r="G73" s="37"/>
      <c r="H73" s="34"/>
      <c r="I73" s="31" t="str">
        <f>IF($A73="","",$A73+'設定'!$C$13)</f>
        <v/>
      </c>
      <c r="J73" s="32" t="str">
        <f>IF($I73="","",IF($I73&lt;TODAY(),"来店の目安を過ぎています",IF($I73-TODAY()&lt;='設定'!$C$9,"まもなく来店時期","")))</f>
        <v/>
      </c>
      <c r="K73" s="29"/>
    </row>
    <row r="74" ht="30.0" customHeight="1">
      <c r="A74" s="30"/>
      <c r="B74" s="34"/>
      <c r="C74" s="28" t="str">
        <f t="array" ref="C74">IF($B74="","",IFERROR(INDEX('顧客台帳'!$B$4:$B$103,MATCH($B74,'顧客台帳'!$A$4:$A$103,0)),"未登録"))</f>
        <v/>
      </c>
      <c r="D74" s="29"/>
      <c r="E74" s="29"/>
      <c r="F74" s="34"/>
      <c r="G74" s="37"/>
      <c r="H74" s="34"/>
      <c r="I74" s="31" t="str">
        <f>IF($A74="","",$A74+'設定'!$C$13)</f>
        <v/>
      </c>
      <c r="J74" s="32" t="str">
        <f>IF($I74="","",IF($I74&lt;TODAY(),"来店の目安を過ぎています",IF($I74-TODAY()&lt;='設定'!$C$9,"まもなく来店時期","")))</f>
        <v/>
      </c>
      <c r="K74" s="29"/>
    </row>
    <row r="75" ht="30.0" customHeight="1">
      <c r="A75" s="30"/>
      <c r="B75" s="34"/>
      <c r="C75" s="28" t="str">
        <f t="array" ref="C75">IF($B75="","",IFERROR(INDEX('顧客台帳'!$B$4:$B$103,MATCH($B75,'顧客台帳'!$A$4:$A$103,0)),"未登録"))</f>
        <v/>
      </c>
      <c r="D75" s="29"/>
      <c r="E75" s="29"/>
      <c r="F75" s="34"/>
      <c r="G75" s="37"/>
      <c r="H75" s="34"/>
      <c r="I75" s="31" t="str">
        <f>IF($A75="","",$A75+'設定'!$C$13)</f>
        <v/>
      </c>
      <c r="J75" s="32" t="str">
        <f>IF($I75="","",IF($I75&lt;TODAY(),"来店の目安を過ぎています",IF($I75-TODAY()&lt;='設定'!$C$9,"まもなく来店時期","")))</f>
        <v/>
      </c>
      <c r="K75" s="29"/>
    </row>
    <row r="76" ht="30.0" customHeight="1">
      <c r="A76" s="30"/>
      <c r="B76" s="34"/>
      <c r="C76" s="28" t="str">
        <f t="array" ref="C76">IF($B76="","",IFERROR(INDEX('顧客台帳'!$B$4:$B$103,MATCH($B76,'顧客台帳'!$A$4:$A$103,0)),"未登録"))</f>
        <v/>
      </c>
      <c r="D76" s="29"/>
      <c r="E76" s="29"/>
      <c r="F76" s="34"/>
      <c r="G76" s="37"/>
      <c r="H76" s="34"/>
      <c r="I76" s="31" t="str">
        <f>IF($A76="","",$A76+'設定'!$C$13)</f>
        <v/>
      </c>
      <c r="J76" s="32" t="str">
        <f>IF($I76="","",IF($I76&lt;TODAY(),"来店の目安を過ぎています",IF($I76-TODAY()&lt;='設定'!$C$9,"まもなく来店時期","")))</f>
        <v/>
      </c>
      <c r="K76" s="29"/>
    </row>
    <row r="77" ht="30.0" customHeight="1">
      <c r="A77" s="30"/>
      <c r="B77" s="34"/>
      <c r="C77" s="28" t="str">
        <f t="array" ref="C77">IF($B77="","",IFERROR(INDEX('顧客台帳'!$B$4:$B$103,MATCH($B77,'顧客台帳'!$A$4:$A$103,0)),"未登録"))</f>
        <v/>
      </c>
      <c r="D77" s="29"/>
      <c r="E77" s="29"/>
      <c r="F77" s="34"/>
      <c r="G77" s="37"/>
      <c r="H77" s="34"/>
      <c r="I77" s="31" t="str">
        <f>IF($A77="","",$A77+'設定'!$C$13)</f>
        <v/>
      </c>
      <c r="J77" s="32" t="str">
        <f>IF($I77="","",IF($I77&lt;TODAY(),"来店の目安を過ぎています",IF($I77-TODAY()&lt;='設定'!$C$9,"まもなく来店時期","")))</f>
        <v/>
      </c>
      <c r="K77" s="29"/>
    </row>
    <row r="78" ht="30.0" customHeight="1">
      <c r="A78" s="30"/>
      <c r="B78" s="34"/>
      <c r="C78" s="28" t="str">
        <f t="array" ref="C78">IF($B78="","",IFERROR(INDEX('顧客台帳'!$B$4:$B$103,MATCH($B78,'顧客台帳'!$A$4:$A$103,0)),"未登録"))</f>
        <v/>
      </c>
      <c r="D78" s="29"/>
      <c r="E78" s="29"/>
      <c r="F78" s="34"/>
      <c r="G78" s="37"/>
      <c r="H78" s="34"/>
      <c r="I78" s="31" t="str">
        <f>IF($A78="","",$A78+'設定'!$C$13)</f>
        <v/>
      </c>
      <c r="J78" s="32" t="str">
        <f>IF($I78="","",IF($I78&lt;TODAY(),"来店の目安を過ぎています",IF($I78-TODAY()&lt;='設定'!$C$9,"まもなく来店時期","")))</f>
        <v/>
      </c>
      <c r="K78" s="29"/>
    </row>
    <row r="79" ht="30.0" customHeight="1">
      <c r="A79" s="30"/>
      <c r="B79" s="34"/>
      <c r="C79" s="28" t="str">
        <f t="array" ref="C79">IF($B79="","",IFERROR(INDEX('顧客台帳'!$B$4:$B$103,MATCH($B79,'顧客台帳'!$A$4:$A$103,0)),"未登録"))</f>
        <v/>
      </c>
      <c r="D79" s="29"/>
      <c r="E79" s="29"/>
      <c r="F79" s="34"/>
      <c r="G79" s="37"/>
      <c r="H79" s="34"/>
      <c r="I79" s="31" t="str">
        <f>IF($A79="","",$A79+'設定'!$C$13)</f>
        <v/>
      </c>
      <c r="J79" s="32" t="str">
        <f>IF($I79="","",IF($I79&lt;TODAY(),"来店の目安を過ぎています",IF($I79-TODAY()&lt;='設定'!$C$9,"まもなく来店時期","")))</f>
        <v/>
      </c>
      <c r="K79" s="29"/>
    </row>
    <row r="80" ht="30.0" customHeight="1">
      <c r="A80" s="30"/>
      <c r="B80" s="34"/>
      <c r="C80" s="28" t="str">
        <f t="array" ref="C80">IF($B80="","",IFERROR(INDEX('顧客台帳'!$B$4:$B$103,MATCH($B80,'顧客台帳'!$A$4:$A$103,0)),"未登録"))</f>
        <v/>
      </c>
      <c r="D80" s="29"/>
      <c r="E80" s="29"/>
      <c r="F80" s="34"/>
      <c r="G80" s="37"/>
      <c r="H80" s="34"/>
      <c r="I80" s="31" t="str">
        <f>IF($A80="","",$A80+'設定'!$C$13)</f>
        <v/>
      </c>
      <c r="J80" s="32" t="str">
        <f>IF($I80="","",IF($I80&lt;TODAY(),"来店の目安を過ぎています",IF($I80-TODAY()&lt;='設定'!$C$9,"まもなく来店時期","")))</f>
        <v/>
      </c>
      <c r="K80" s="29"/>
    </row>
    <row r="81" ht="30.0" customHeight="1">
      <c r="A81" s="30"/>
      <c r="B81" s="34"/>
      <c r="C81" s="28" t="str">
        <f t="array" ref="C81">IF($B81="","",IFERROR(INDEX('顧客台帳'!$B$4:$B$103,MATCH($B81,'顧客台帳'!$A$4:$A$103,0)),"未登録"))</f>
        <v/>
      </c>
      <c r="D81" s="29"/>
      <c r="E81" s="29"/>
      <c r="F81" s="34"/>
      <c r="G81" s="37"/>
      <c r="H81" s="34"/>
      <c r="I81" s="31" t="str">
        <f>IF($A81="","",$A81+'設定'!$C$13)</f>
        <v/>
      </c>
      <c r="J81" s="32" t="str">
        <f>IF($I81="","",IF($I81&lt;TODAY(),"来店の目安を過ぎています",IF($I81-TODAY()&lt;='設定'!$C$9,"まもなく来店時期","")))</f>
        <v/>
      </c>
      <c r="K81" s="29"/>
    </row>
    <row r="82" ht="30.0" customHeight="1">
      <c r="A82" s="30"/>
      <c r="B82" s="34"/>
      <c r="C82" s="28" t="str">
        <f t="array" ref="C82">IF($B82="","",IFERROR(INDEX('顧客台帳'!$B$4:$B$103,MATCH($B82,'顧客台帳'!$A$4:$A$103,0)),"未登録"))</f>
        <v/>
      </c>
      <c r="D82" s="29"/>
      <c r="E82" s="29"/>
      <c r="F82" s="34"/>
      <c r="G82" s="37"/>
      <c r="H82" s="34"/>
      <c r="I82" s="31" t="str">
        <f>IF($A82="","",$A82+'設定'!$C$13)</f>
        <v/>
      </c>
      <c r="J82" s="32" t="str">
        <f>IF($I82="","",IF($I82&lt;TODAY(),"来店の目安を過ぎています",IF($I82-TODAY()&lt;='設定'!$C$9,"まもなく来店時期","")))</f>
        <v/>
      </c>
      <c r="K82" s="29"/>
    </row>
    <row r="83" ht="30.0" customHeight="1">
      <c r="A83" s="30"/>
      <c r="B83" s="34"/>
      <c r="C83" s="28" t="str">
        <f t="array" ref="C83">IF($B83="","",IFERROR(INDEX('顧客台帳'!$B$4:$B$103,MATCH($B83,'顧客台帳'!$A$4:$A$103,0)),"未登録"))</f>
        <v/>
      </c>
      <c r="D83" s="29"/>
      <c r="E83" s="29"/>
      <c r="F83" s="34"/>
      <c r="G83" s="37"/>
      <c r="H83" s="34"/>
      <c r="I83" s="31" t="str">
        <f>IF($A83="","",$A83+'設定'!$C$13)</f>
        <v/>
      </c>
      <c r="J83" s="32" t="str">
        <f>IF($I83="","",IF($I83&lt;TODAY(),"来店の目安を過ぎています",IF($I83-TODAY()&lt;='設定'!$C$9,"まもなく来店時期","")))</f>
        <v/>
      </c>
      <c r="K83" s="29"/>
    </row>
    <row r="84" ht="30.0" customHeight="1">
      <c r="A84" s="30"/>
      <c r="B84" s="34"/>
      <c r="C84" s="28" t="str">
        <f t="array" ref="C84">IF($B84="","",IFERROR(INDEX('顧客台帳'!$B$4:$B$103,MATCH($B84,'顧客台帳'!$A$4:$A$103,0)),"未登録"))</f>
        <v/>
      </c>
      <c r="D84" s="29"/>
      <c r="E84" s="29"/>
      <c r="F84" s="34"/>
      <c r="G84" s="37"/>
      <c r="H84" s="34"/>
      <c r="I84" s="31" t="str">
        <f>IF($A84="","",$A84+'設定'!$C$13)</f>
        <v/>
      </c>
      <c r="J84" s="32" t="str">
        <f>IF($I84="","",IF($I84&lt;TODAY(),"来店の目安を過ぎています",IF($I84-TODAY()&lt;='設定'!$C$9,"まもなく来店時期","")))</f>
        <v/>
      </c>
      <c r="K84" s="29"/>
    </row>
    <row r="85" ht="30.0" customHeight="1">
      <c r="A85" s="30"/>
      <c r="B85" s="34"/>
      <c r="C85" s="28" t="str">
        <f t="array" ref="C85">IF($B85="","",IFERROR(INDEX('顧客台帳'!$B$4:$B$103,MATCH($B85,'顧客台帳'!$A$4:$A$103,0)),"未登録"))</f>
        <v/>
      </c>
      <c r="D85" s="29"/>
      <c r="E85" s="29"/>
      <c r="F85" s="34"/>
      <c r="G85" s="37"/>
      <c r="H85" s="34"/>
      <c r="I85" s="31" t="str">
        <f>IF($A85="","",$A85+'設定'!$C$13)</f>
        <v/>
      </c>
      <c r="J85" s="32" t="str">
        <f>IF($I85="","",IF($I85&lt;TODAY(),"来店の目安を過ぎています",IF($I85-TODAY()&lt;='設定'!$C$9,"まもなく来店時期","")))</f>
        <v/>
      </c>
      <c r="K85" s="29"/>
    </row>
    <row r="86" ht="30.0" customHeight="1">
      <c r="A86" s="30"/>
      <c r="B86" s="34"/>
      <c r="C86" s="28" t="str">
        <f t="array" ref="C86">IF($B86="","",IFERROR(INDEX('顧客台帳'!$B$4:$B$103,MATCH($B86,'顧客台帳'!$A$4:$A$103,0)),"未登録"))</f>
        <v/>
      </c>
      <c r="D86" s="29"/>
      <c r="E86" s="29"/>
      <c r="F86" s="34"/>
      <c r="G86" s="37"/>
      <c r="H86" s="34"/>
      <c r="I86" s="31" t="str">
        <f>IF($A86="","",$A86+'設定'!$C$13)</f>
        <v/>
      </c>
      <c r="J86" s="32" t="str">
        <f>IF($I86="","",IF($I86&lt;TODAY(),"来店の目安を過ぎています",IF($I86-TODAY()&lt;='設定'!$C$9,"まもなく来店時期","")))</f>
        <v/>
      </c>
      <c r="K86" s="29"/>
    </row>
    <row r="87" ht="30.0" customHeight="1">
      <c r="A87" s="30"/>
      <c r="B87" s="34"/>
      <c r="C87" s="28" t="str">
        <f t="array" ref="C87">IF($B87="","",IFERROR(INDEX('顧客台帳'!$B$4:$B$103,MATCH($B87,'顧客台帳'!$A$4:$A$103,0)),"未登録"))</f>
        <v/>
      </c>
      <c r="D87" s="29"/>
      <c r="E87" s="29"/>
      <c r="F87" s="34"/>
      <c r="G87" s="37"/>
      <c r="H87" s="34"/>
      <c r="I87" s="31" t="str">
        <f>IF($A87="","",$A87+'設定'!$C$13)</f>
        <v/>
      </c>
      <c r="J87" s="32" t="str">
        <f>IF($I87="","",IF($I87&lt;TODAY(),"来店の目安を過ぎています",IF($I87-TODAY()&lt;='設定'!$C$9,"まもなく来店時期","")))</f>
        <v/>
      </c>
      <c r="K87" s="29"/>
    </row>
    <row r="88" ht="30.0" customHeight="1">
      <c r="A88" s="30"/>
      <c r="B88" s="34"/>
      <c r="C88" s="28" t="str">
        <f t="array" ref="C88">IF($B88="","",IFERROR(INDEX('顧客台帳'!$B$4:$B$103,MATCH($B88,'顧客台帳'!$A$4:$A$103,0)),"未登録"))</f>
        <v/>
      </c>
      <c r="D88" s="29"/>
      <c r="E88" s="29"/>
      <c r="F88" s="34"/>
      <c r="G88" s="37"/>
      <c r="H88" s="34"/>
      <c r="I88" s="31" t="str">
        <f>IF($A88="","",$A88+'設定'!$C$13)</f>
        <v/>
      </c>
      <c r="J88" s="32" t="str">
        <f>IF($I88="","",IF($I88&lt;TODAY(),"来店の目安を過ぎています",IF($I88-TODAY()&lt;='設定'!$C$9,"まもなく来店時期","")))</f>
        <v/>
      </c>
      <c r="K88" s="29"/>
    </row>
    <row r="89" ht="30.0" customHeight="1">
      <c r="A89" s="30"/>
      <c r="B89" s="34"/>
      <c r="C89" s="28" t="str">
        <f t="array" ref="C89">IF($B89="","",IFERROR(INDEX('顧客台帳'!$B$4:$B$103,MATCH($B89,'顧客台帳'!$A$4:$A$103,0)),"未登録"))</f>
        <v/>
      </c>
      <c r="D89" s="29"/>
      <c r="E89" s="29"/>
      <c r="F89" s="34"/>
      <c r="G89" s="37"/>
      <c r="H89" s="34"/>
      <c r="I89" s="31" t="str">
        <f>IF($A89="","",$A89+'設定'!$C$13)</f>
        <v/>
      </c>
      <c r="J89" s="32" t="str">
        <f>IF($I89="","",IF($I89&lt;TODAY(),"来店の目安を過ぎています",IF($I89-TODAY()&lt;='設定'!$C$9,"まもなく来店時期","")))</f>
        <v/>
      </c>
      <c r="K89" s="29"/>
    </row>
    <row r="90" ht="30.0" customHeight="1">
      <c r="A90" s="30"/>
      <c r="B90" s="34"/>
      <c r="C90" s="28" t="str">
        <f t="array" ref="C90">IF($B90="","",IFERROR(INDEX('顧客台帳'!$B$4:$B$103,MATCH($B90,'顧客台帳'!$A$4:$A$103,0)),"未登録"))</f>
        <v/>
      </c>
      <c r="D90" s="29"/>
      <c r="E90" s="29"/>
      <c r="F90" s="34"/>
      <c r="G90" s="37"/>
      <c r="H90" s="34"/>
      <c r="I90" s="31" t="str">
        <f>IF($A90="","",$A90+'設定'!$C$13)</f>
        <v/>
      </c>
      <c r="J90" s="32" t="str">
        <f>IF($I90="","",IF($I90&lt;TODAY(),"来店の目安を過ぎています",IF($I90-TODAY()&lt;='設定'!$C$9,"まもなく来店時期","")))</f>
        <v/>
      </c>
      <c r="K90" s="29"/>
    </row>
    <row r="91" ht="30.0" customHeight="1">
      <c r="A91" s="30"/>
      <c r="B91" s="34"/>
      <c r="C91" s="28" t="str">
        <f t="array" ref="C91">IF($B91="","",IFERROR(INDEX('顧客台帳'!$B$4:$B$103,MATCH($B91,'顧客台帳'!$A$4:$A$103,0)),"未登録"))</f>
        <v/>
      </c>
      <c r="D91" s="29"/>
      <c r="E91" s="29"/>
      <c r="F91" s="34"/>
      <c r="G91" s="37"/>
      <c r="H91" s="34"/>
      <c r="I91" s="31" t="str">
        <f>IF($A91="","",$A91+'設定'!$C$13)</f>
        <v/>
      </c>
      <c r="J91" s="32" t="str">
        <f>IF($I91="","",IF($I91&lt;TODAY(),"来店の目安を過ぎています",IF($I91-TODAY()&lt;='設定'!$C$9,"まもなく来店時期","")))</f>
        <v/>
      </c>
      <c r="K91" s="29"/>
    </row>
    <row r="92" ht="30.0" customHeight="1">
      <c r="A92" s="30"/>
      <c r="B92" s="34"/>
      <c r="C92" s="28" t="str">
        <f t="array" ref="C92">IF($B92="","",IFERROR(INDEX('顧客台帳'!$B$4:$B$103,MATCH($B92,'顧客台帳'!$A$4:$A$103,0)),"未登録"))</f>
        <v/>
      </c>
      <c r="D92" s="29"/>
      <c r="E92" s="29"/>
      <c r="F92" s="34"/>
      <c r="G92" s="37"/>
      <c r="H92" s="34"/>
      <c r="I92" s="31" t="str">
        <f>IF($A92="","",$A92+'設定'!$C$13)</f>
        <v/>
      </c>
      <c r="J92" s="32" t="str">
        <f>IF($I92="","",IF($I92&lt;TODAY(),"来店の目安を過ぎています",IF($I92-TODAY()&lt;='設定'!$C$9,"まもなく来店時期","")))</f>
        <v/>
      </c>
      <c r="K92" s="29"/>
    </row>
    <row r="93" ht="30.0" customHeight="1">
      <c r="A93" s="30"/>
      <c r="B93" s="34"/>
      <c r="C93" s="28" t="str">
        <f t="array" ref="C93">IF($B93="","",IFERROR(INDEX('顧客台帳'!$B$4:$B$103,MATCH($B93,'顧客台帳'!$A$4:$A$103,0)),"未登録"))</f>
        <v/>
      </c>
      <c r="D93" s="29"/>
      <c r="E93" s="29"/>
      <c r="F93" s="34"/>
      <c r="G93" s="37"/>
      <c r="H93" s="34"/>
      <c r="I93" s="31" t="str">
        <f>IF($A93="","",$A93+'設定'!$C$13)</f>
        <v/>
      </c>
      <c r="J93" s="32" t="str">
        <f>IF($I93="","",IF($I93&lt;TODAY(),"来店の目安を過ぎています",IF($I93-TODAY()&lt;='設定'!$C$9,"まもなく来店時期","")))</f>
        <v/>
      </c>
      <c r="K93" s="29"/>
    </row>
    <row r="94" ht="30.0" customHeight="1">
      <c r="A94" s="30"/>
      <c r="B94" s="34"/>
      <c r="C94" s="28" t="str">
        <f t="array" ref="C94">IF($B94="","",IFERROR(INDEX('顧客台帳'!$B$4:$B$103,MATCH($B94,'顧客台帳'!$A$4:$A$103,0)),"未登録"))</f>
        <v/>
      </c>
      <c r="D94" s="29"/>
      <c r="E94" s="29"/>
      <c r="F94" s="34"/>
      <c r="G94" s="37"/>
      <c r="H94" s="34"/>
      <c r="I94" s="31" t="str">
        <f>IF($A94="","",$A94+'設定'!$C$13)</f>
        <v/>
      </c>
      <c r="J94" s="32" t="str">
        <f>IF($I94="","",IF($I94&lt;TODAY(),"来店の目安を過ぎています",IF($I94-TODAY()&lt;='設定'!$C$9,"まもなく来店時期","")))</f>
        <v/>
      </c>
      <c r="K94" s="29"/>
    </row>
    <row r="95" ht="30.0" customHeight="1">
      <c r="A95" s="30"/>
      <c r="B95" s="34"/>
      <c r="C95" s="28" t="str">
        <f t="array" ref="C95">IF($B95="","",IFERROR(INDEX('顧客台帳'!$B$4:$B$103,MATCH($B95,'顧客台帳'!$A$4:$A$103,0)),"未登録"))</f>
        <v/>
      </c>
      <c r="D95" s="29"/>
      <c r="E95" s="29"/>
      <c r="F95" s="34"/>
      <c r="G95" s="37"/>
      <c r="H95" s="34"/>
      <c r="I95" s="31" t="str">
        <f>IF($A95="","",$A95+'設定'!$C$13)</f>
        <v/>
      </c>
      <c r="J95" s="32" t="str">
        <f>IF($I95="","",IF($I95&lt;TODAY(),"来店の目安を過ぎています",IF($I95-TODAY()&lt;='設定'!$C$9,"まもなく来店時期","")))</f>
        <v/>
      </c>
      <c r="K95" s="29"/>
    </row>
    <row r="96" ht="30.0" customHeight="1">
      <c r="A96" s="30"/>
      <c r="B96" s="34"/>
      <c r="C96" s="28" t="str">
        <f t="array" ref="C96">IF($B96="","",IFERROR(INDEX('顧客台帳'!$B$4:$B$103,MATCH($B96,'顧客台帳'!$A$4:$A$103,0)),"未登録"))</f>
        <v/>
      </c>
      <c r="D96" s="29"/>
      <c r="E96" s="29"/>
      <c r="F96" s="34"/>
      <c r="G96" s="37"/>
      <c r="H96" s="34"/>
      <c r="I96" s="31" t="str">
        <f>IF($A96="","",$A96+'設定'!$C$13)</f>
        <v/>
      </c>
      <c r="J96" s="32" t="str">
        <f>IF($I96="","",IF($I96&lt;TODAY(),"来店の目安を過ぎています",IF($I96-TODAY()&lt;='設定'!$C$9,"まもなく来店時期","")))</f>
        <v/>
      </c>
      <c r="K96" s="29"/>
    </row>
    <row r="97" ht="30.0" customHeight="1">
      <c r="A97" s="30"/>
      <c r="B97" s="34"/>
      <c r="C97" s="28" t="str">
        <f t="array" ref="C97">IF($B97="","",IFERROR(INDEX('顧客台帳'!$B$4:$B$103,MATCH($B97,'顧客台帳'!$A$4:$A$103,0)),"未登録"))</f>
        <v/>
      </c>
      <c r="D97" s="29"/>
      <c r="E97" s="29"/>
      <c r="F97" s="34"/>
      <c r="G97" s="37"/>
      <c r="H97" s="34"/>
      <c r="I97" s="31" t="str">
        <f>IF($A97="","",$A97+'設定'!$C$13)</f>
        <v/>
      </c>
      <c r="J97" s="32" t="str">
        <f>IF($I97="","",IF($I97&lt;TODAY(),"来店の目安を過ぎています",IF($I97-TODAY()&lt;='設定'!$C$9,"まもなく来店時期","")))</f>
        <v/>
      </c>
      <c r="K97" s="29"/>
    </row>
    <row r="98" ht="30.0" customHeight="1">
      <c r="A98" s="30"/>
      <c r="B98" s="34"/>
      <c r="C98" s="28" t="str">
        <f t="array" ref="C98">IF($B98="","",IFERROR(INDEX('顧客台帳'!$B$4:$B$103,MATCH($B98,'顧客台帳'!$A$4:$A$103,0)),"未登録"))</f>
        <v/>
      </c>
      <c r="D98" s="29"/>
      <c r="E98" s="29"/>
      <c r="F98" s="34"/>
      <c r="G98" s="37"/>
      <c r="H98" s="34"/>
      <c r="I98" s="31" t="str">
        <f>IF($A98="","",$A98+'設定'!$C$13)</f>
        <v/>
      </c>
      <c r="J98" s="32" t="str">
        <f>IF($I98="","",IF($I98&lt;TODAY(),"来店の目安を過ぎています",IF($I98-TODAY()&lt;='設定'!$C$9,"まもなく来店時期","")))</f>
        <v/>
      </c>
      <c r="K98" s="29"/>
    </row>
    <row r="99" ht="30.0" customHeight="1">
      <c r="A99" s="30"/>
      <c r="B99" s="34"/>
      <c r="C99" s="28" t="str">
        <f t="array" ref="C99">IF($B99="","",IFERROR(INDEX('顧客台帳'!$B$4:$B$103,MATCH($B99,'顧客台帳'!$A$4:$A$103,0)),"未登録"))</f>
        <v/>
      </c>
      <c r="D99" s="29"/>
      <c r="E99" s="29"/>
      <c r="F99" s="34"/>
      <c r="G99" s="37"/>
      <c r="H99" s="34"/>
      <c r="I99" s="31" t="str">
        <f>IF($A99="","",$A99+'設定'!$C$13)</f>
        <v/>
      </c>
      <c r="J99" s="32" t="str">
        <f>IF($I99="","",IF($I99&lt;TODAY(),"来店の目安を過ぎています",IF($I99-TODAY()&lt;='設定'!$C$9,"まもなく来店時期","")))</f>
        <v/>
      </c>
      <c r="K99" s="29"/>
    </row>
    <row r="100" ht="30.0" customHeight="1">
      <c r="A100" s="30"/>
      <c r="B100" s="34"/>
      <c r="C100" s="28" t="str">
        <f t="array" ref="C100">IF($B100="","",IFERROR(INDEX('顧客台帳'!$B$4:$B$103,MATCH($B100,'顧客台帳'!$A$4:$A$103,0)),"未登録"))</f>
        <v/>
      </c>
      <c r="D100" s="29"/>
      <c r="E100" s="29"/>
      <c r="F100" s="34"/>
      <c r="G100" s="37"/>
      <c r="H100" s="34"/>
      <c r="I100" s="31" t="str">
        <f>IF($A100="","",$A100+'設定'!$C$13)</f>
        <v/>
      </c>
      <c r="J100" s="32" t="str">
        <f>IF($I100="","",IF($I100&lt;TODAY(),"来店の目安を過ぎています",IF($I100-TODAY()&lt;='設定'!$C$9,"まもなく来店時期","")))</f>
        <v/>
      </c>
      <c r="K100" s="29"/>
    </row>
    <row r="101" ht="30.0" customHeight="1">
      <c r="A101" s="30"/>
      <c r="B101" s="34"/>
      <c r="C101" s="28" t="str">
        <f t="array" ref="C101">IF($B101="","",IFERROR(INDEX('顧客台帳'!$B$4:$B$103,MATCH($B101,'顧客台帳'!$A$4:$A$103,0)),"未登録"))</f>
        <v/>
      </c>
      <c r="D101" s="29"/>
      <c r="E101" s="29"/>
      <c r="F101" s="34"/>
      <c r="G101" s="37"/>
      <c r="H101" s="34"/>
      <c r="I101" s="31" t="str">
        <f>IF($A101="","",$A101+'設定'!$C$13)</f>
        <v/>
      </c>
      <c r="J101" s="32" t="str">
        <f>IF($I101="","",IF($I101&lt;TODAY(),"来店の目安を過ぎています",IF($I101-TODAY()&lt;='設定'!$C$9,"まもなく来店時期","")))</f>
        <v/>
      </c>
      <c r="K101" s="29"/>
    </row>
    <row r="102" ht="30.0" customHeight="1">
      <c r="A102" s="30"/>
      <c r="B102" s="34"/>
      <c r="C102" s="28" t="str">
        <f t="array" ref="C102">IF($B102="","",IFERROR(INDEX('顧客台帳'!$B$4:$B$103,MATCH($B102,'顧客台帳'!$A$4:$A$103,0)),"未登録"))</f>
        <v/>
      </c>
      <c r="D102" s="29"/>
      <c r="E102" s="29"/>
      <c r="F102" s="34"/>
      <c r="G102" s="37"/>
      <c r="H102" s="34"/>
      <c r="I102" s="31" t="str">
        <f>IF($A102="","",$A102+'設定'!$C$13)</f>
        <v/>
      </c>
      <c r="J102" s="32" t="str">
        <f>IF($I102="","",IF($I102&lt;TODAY(),"来店の目安を過ぎています",IF($I102-TODAY()&lt;='設定'!$C$9,"まもなく来店時期","")))</f>
        <v/>
      </c>
      <c r="K102" s="29"/>
    </row>
    <row r="103" ht="30.0" customHeight="1">
      <c r="A103" s="30"/>
      <c r="B103" s="34"/>
      <c r="C103" s="28" t="str">
        <f t="array" ref="C103">IF($B103="","",IFERROR(INDEX('顧客台帳'!$B$4:$B$103,MATCH($B103,'顧客台帳'!$A$4:$A$103,0)),"未登録"))</f>
        <v/>
      </c>
      <c r="D103" s="29"/>
      <c r="E103" s="29"/>
      <c r="F103" s="34"/>
      <c r="G103" s="37"/>
      <c r="H103" s="34"/>
      <c r="I103" s="31" t="str">
        <f>IF($A103="","",$A103+'設定'!$C$13)</f>
        <v/>
      </c>
      <c r="J103" s="32" t="str">
        <f>IF($I103="","",IF($I103&lt;TODAY(),"来店の目安を過ぎています",IF($I103-TODAY()&lt;='設定'!$C$9,"まもなく来店時期","")))</f>
        <v/>
      </c>
      <c r="K103" s="29"/>
    </row>
    <row r="104" ht="30.0" customHeight="1">
      <c r="A104" s="30"/>
      <c r="B104" s="34"/>
      <c r="C104" s="28" t="str">
        <f t="array" ref="C104">IF($B104="","",IFERROR(INDEX('顧客台帳'!$B$4:$B$103,MATCH($B104,'顧客台帳'!$A$4:$A$103,0)),"未登録"))</f>
        <v/>
      </c>
      <c r="D104" s="29"/>
      <c r="E104" s="29"/>
      <c r="F104" s="34"/>
      <c r="G104" s="37"/>
      <c r="H104" s="34"/>
      <c r="I104" s="31" t="str">
        <f>IF($A104="","",$A104+'設定'!$C$13)</f>
        <v/>
      </c>
      <c r="J104" s="32" t="str">
        <f>IF($I104="","",IF($I104&lt;TODAY(),"来店の目安を過ぎています",IF($I104-TODAY()&lt;='設定'!$C$9,"まもなく来店時期","")))</f>
        <v/>
      </c>
      <c r="K104" s="29"/>
    </row>
    <row r="105" ht="30.0" customHeight="1">
      <c r="A105" s="30"/>
      <c r="B105" s="34"/>
      <c r="C105" s="28" t="str">
        <f t="array" ref="C105">IF($B105="","",IFERROR(INDEX('顧客台帳'!$B$4:$B$103,MATCH($B105,'顧客台帳'!$A$4:$A$103,0)),"未登録"))</f>
        <v/>
      </c>
      <c r="D105" s="29"/>
      <c r="E105" s="29"/>
      <c r="F105" s="34"/>
      <c r="G105" s="37"/>
      <c r="H105" s="34"/>
      <c r="I105" s="31" t="str">
        <f>IF($A105="","",$A105+'設定'!$C$13)</f>
        <v/>
      </c>
      <c r="J105" s="32" t="str">
        <f>IF($I105="","",IF($I105&lt;TODAY(),"来店の目安を過ぎています",IF($I105-TODAY()&lt;='設定'!$C$9,"まもなく来店時期","")))</f>
        <v/>
      </c>
      <c r="K105" s="29"/>
    </row>
    <row r="106" ht="30.0" customHeight="1">
      <c r="A106" s="30"/>
      <c r="B106" s="34"/>
      <c r="C106" s="28" t="str">
        <f t="array" ref="C106">IF($B106="","",IFERROR(INDEX('顧客台帳'!$B$4:$B$103,MATCH($B106,'顧客台帳'!$A$4:$A$103,0)),"未登録"))</f>
        <v/>
      </c>
      <c r="D106" s="29"/>
      <c r="E106" s="29"/>
      <c r="F106" s="34"/>
      <c r="G106" s="37"/>
      <c r="H106" s="34"/>
      <c r="I106" s="31" t="str">
        <f>IF($A106="","",$A106+'設定'!$C$13)</f>
        <v/>
      </c>
      <c r="J106" s="32" t="str">
        <f>IF($I106="","",IF($I106&lt;TODAY(),"来店の目安を過ぎています",IF($I106-TODAY()&lt;='設定'!$C$9,"まもなく来店時期","")))</f>
        <v/>
      </c>
      <c r="K106" s="29"/>
    </row>
    <row r="107" ht="30.0" customHeight="1">
      <c r="A107" s="30"/>
      <c r="B107" s="34"/>
      <c r="C107" s="28" t="str">
        <f t="array" ref="C107">IF($B107="","",IFERROR(INDEX('顧客台帳'!$B$4:$B$103,MATCH($B107,'顧客台帳'!$A$4:$A$103,0)),"未登録"))</f>
        <v/>
      </c>
      <c r="D107" s="29"/>
      <c r="E107" s="29"/>
      <c r="F107" s="34"/>
      <c r="G107" s="37"/>
      <c r="H107" s="34"/>
      <c r="I107" s="31" t="str">
        <f>IF($A107="","",$A107+'設定'!$C$13)</f>
        <v/>
      </c>
      <c r="J107" s="32" t="str">
        <f>IF($I107="","",IF($I107&lt;TODAY(),"来店の目安を過ぎています",IF($I107-TODAY()&lt;='設定'!$C$9,"まもなく来店時期","")))</f>
        <v/>
      </c>
      <c r="K107" s="29"/>
    </row>
    <row r="108" ht="30.0" customHeight="1">
      <c r="A108" s="30"/>
      <c r="B108" s="34"/>
      <c r="C108" s="28" t="str">
        <f t="array" ref="C108">IF($B108="","",IFERROR(INDEX('顧客台帳'!$B$4:$B$103,MATCH($B108,'顧客台帳'!$A$4:$A$103,0)),"未登録"))</f>
        <v/>
      </c>
      <c r="D108" s="29"/>
      <c r="E108" s="29"/>
      <c r="F108" s="34"/>
      <c r="G108" s="37"/>
      <c r="H108" s="34"/>
      <c r="I108" s="31" t="str">
        <f>IF($A108="","",$A108+'設定'!$C$13)</f>
        <v/>
      </c>
      <c r="J108" s="32" t="str">
        <f>IF($I108="","",IF($I108&lt;TODAY(),"来店の目安を過ぎています",IF($I108-TODAY()&lt;='設定'!$C$9,"まもなく来店時期","")))</f>
        <v/>
      </c>
      <c r="K108" s="29"/>
    </row>
    <row r="109" ht="30.0" customHeight="1">
      <c r="A109" s="30"/>
      <c r="B109" s="34"/>
      <c r="C109" s="28" t="str">
        <f t="array" ref="C109">IF($B109="","",IFERROR(INDEX('顧客台帳'!$B$4:$B$103,MATCH($B109,'顧客台帳'!$A$4:$A$103,0)),"未登録"))</f>
        <v/>
      </c>
      <c r="D109" s="29"/>
      <c r="E109" s="29"/>
      <c r="F109" s="34"/>
      <c r="G109" s="37"/>
      <c r="H109" s="34"/>
      <c r="I109" s="31" t="str">
        <f>IF($A109="","",$A109+'設定'!$C$13)</f>
        <v/>
      </c>
      <c r="J109" s="32" t="str">
        <f>IF($I109="","",IF($I109&lt;TODAY(),"来店の目安を過ぎています",IF($I109-TODAY()&lt;='設定'!$C$9,"まもなく来店時期","")))</f>
        <v/>
      </c>
      <c r="K109" s="29"/>
    </row>
    <row r="110" ht="30.0" customHeight="1">
      <c r="A110" s="30"/>
      <c r="B110" s="34"/>
      <c r="C110" s="28" t="str">
        <f t="array" ref="C110">IF($B110="","",IFERROR(INDEX('顧客台帳'!$B$4:$B$103,MATCH($B110,'顧客台帳'!$A$4:$A$103,0)),"未登録"))</f>
        <v/>
      </c>
      <c r="D110" s="29"/>
      <c r="E110" s="29"/>
      <c r="F110" s="34"/>
      <c r="G110" s="37"/>
      <c r="H110" s="34"/>
      <c r="I110" s="31" t="str">
        <f>IF($A110="","",$A110+'設定'!$C$13)</f>
        <v/>
      </c>
      <c r="J110" s="32" t="str">
        <f>IF($I110="","",IF($I110&lt;TODAY(),"来店の目安を過ぎています",IF($I110-TODAY()&lt;='設定'!$C$9,"まもなく来店時期","")))</f>
        <v/>
      </c>
      <c r="K110" s="29"/>
    </row>
    <row r="111" ht="30.0" customHeight="1">
      <c r="A111" s="30"/>
      <c r="B111" s="34"/>
      <c r="C111" s="28" t="str">
        <f t="array" ref="C111">IF($B111="","",IFERROR(INDEX('顧客台帳'!$B$4:$B$103,MATCH($B111,'顧客台帳'!$A$4:$A$103,0)),"未登録"))</f>
        <v/>
      </c>
      <c r="D111" s="29"/>
      <c r="E111" s="29"/>
      <c r="F111" s="34"/>
      <c r="G111" s="37"/>
      <c r="H111" s="34"/>
      <c r="I111" s="31" t="str">
        <f>IF($A111="","",$A111+'設定'!$C$13)</f>
        <v/>
      </c>
      <c r="J111" s="32" t="str">
        <f>IF($I111="","",IF($I111&lt;TODAY(),"来店の目安を過ぎています",IF($I111-TODAY()&lt;='設定'!$C$9,"まもなく来店時期","")))</f>
        <v/>
      </c>
      <c r="K111" s="29"/>
    </row>
    <row r="112" ht="30.0" customHeight="1">
      <c r="A112" s="30"/>
      <c r="B112" s="34"/>
      <c r="C112" s="28" t="str">
        <f t="array" ref="C112">IF($B112="","",IFERROR(INDEX('顧客台帳'!$B$4:$B$103,MATCH($B112,'顧客台帳'!$A$4:$A$103,0)),"未登録"))</f>
        <v/>
      </c>
      <c r="D112" s="29"/>
      <c r="E112" s="29"/>
      <c r="F112" s="34"/>
      <c r="G112" s="37"/>
      <c r="H112" s="34"/>
      <c r="I112" s="31" t="str">
        <f>IF($A112="","",$A112+'設定'!$C$13)</f>
        <v/>
      </c>
      <c r="J112" s="32" t="str">
        <f>IF($I112="","",IF($I112&lt;TODAY(),"来店の目安を過ぎています",IF($I112-TODAY()&lt;='設定'!$C$9,"まもなく来店時期","")))</f>
        <v/>
      </c>
      <c r="K112" s="29"/>
    </row>
    <row r="113" ht="30.0" customHeight="1">
      <c r="A113" s="30"/>
      <c r="B113" s="34"/>
      <c r="C113" s="28" t="str">
        <f t="array" ref="C113">IF($B113="","",IFERROR(INDEX('顧客台帳'!$B$4:$B$103,MATCH($B113,'顧客台帳'!$A$4:$A$103,0)),"未登録"))</f>
        <v/>
      </c>
      <c r="D113" s="29"/>
      <c r="E113" s="29"/>
      <c r="F113" s="34"/>
      <c r="G113" s="37"/>
      <c r="H113" s="34"/>
      <c r="I113" s="31" t="str">
        <f>IF($A113="","",$A113+'設定'!$C$13)</f>
        <v/>
      </c>
      <c r="J113" s="32" t="str">
        <f>IF($I113="","",IF($I113&lt;TODAY(),"来店の目安を過ぎています",IF($I113-TODAY()&lt;='設定'!$C$9,"まもなく来店時期","")))</f>
        <v/>
      </c>
      <c r="K113" s="29"/>
    </row>
    <row r="114" ht="30.0" customHeight="1">
      <c r="A114" s="30"/>
      <c r="B114" s="34"/>
      <c r="C114" s="28" t="str">
        <f t="array" ref="C114">IF($B114="","",IFERROR(INDEX('顧客台帳'!$B$4:$B$103,MATCH($B114,'顧客台帳'!$A$4:$A$103,0)),"未登録"))</f>
        <v/>
      </c>
      <c r="D114" s="29"/>
      <c r="E114" s="29"/>
      <c r="F114" s="34"/>
      <c r="G114" s="37"/>
      <c r="H114" s="34"/>
      <c r="I114" s="31" t="str">
        <f>IF($A114="","",$A114+'設定'!$C$13)</f>
        <v/>
      </c>
      <c r="J114" s="32" t="str">
        <f>IF($I114="","",IF($I114&lt;TODAY(),"来店の目安を過ぎています",IF($I114-TODAY()&lt;='設定'!$C$9,"まもなく来店時期","")))</f>
        <v/>
      </c>
      <c r="K114" s="29"/>
    </row>
    <row r="115" ht="30.0" customHeight="1">
      <c r="A115" s="30"/>
      <c r="B115" s="34"/>
      <c r="C115" s="28" t="str">
        <f t="array" ref="C115">IF($B115="","",IFERROR(INDEX('顧客台帳'!$B$4:$B$103,MATCH($B115,'顧客台帳'!$A$4:$A$103,0)),"未登録"))</f>
        <v/>
      </c>
      <c r="D115" s="29"/>
      <c r="E115" s="29"/>
      <c r="F115" s="34"/>
      <c r="G115" s="37"/>
      <c r="H115" s="34"/>
      <c r="I115" s="31" t="str">
        <f>IF($A115="","",$A115+'設定'!$C$13)</f>
        <v/>
      </c>
      <c r="J115" s="32" t="str">
        <f>IF($I115="","",IF($I115&lt;TODAY(),"来店の目安を過ぎています",IF($I115-TODAY()&lt;='設定'!$C$9,"まもなく来店時期","")))</f>
        <v/>
      </c>
      <c r="K115" s="29"/>
    </row>
    <row r="116" ht="30.0" customHeight="1">
      <c r="A116" s="30"/>
      <c r="B116" s="34"/>
      <c r="C116" s="28" t="str">
        <f t="array" ref="C116">IF($B116="","",IFERROR(INDEX('顧客台帳'!$B$4:$B$103,MATCH($B116,'顧客台帳'!$A$4:$A$103,0)),"未登録"))</f>
        <v/>
      </c>
      <c r="D116" s="29"/>
      <c r="E116" s="29"/>
      <c r="F116" s="34"/>
      <c r="G116" s="37"/>
      <c r="H116" s="34"/>
      <c r="I116" s="31" t="str">
        <f>IF($A116="","",$A116+'設定'!$C$13)</f>
        <v/>
      </c>
      <c r="J116" s="32" t="str">
        <f>IF($I116="","",IF($I116&lt;TODAY(),"来店の目安を過ぎています",IF($I116-TODAY()&lt;='設定'!$C$9,"まもなく来店時期","")))</f>
        <v/>
      </c>
      <c r="K116" s="29"/>
    </row>
    <row r="117" ht="30.0" customHeight="1">
      <c r="A117" s="30"/>
      <c r="B117" s="34"/>
      <c r="C117" s="28" t="str">
        <f t="array" ref="C117">IF($B117="","",IFERROR(INDEX('顧客台帳'!$B$4:$B$103,MATCH($B117,'顧客台帳'!$A$4:$A$103,0)),"未登録"))</f>
        <v/>
      </c>
      <c r="D117" s="29"/>
      <c r="E117" s="29"/>
      <c r="F117" s="34"/>
      <c r="G117" s="37"/>
      <c r="H117" s="34"/>
      <c r="I117" s="31" t="str">
        <f>IF($A117="","",$A117+'設定'!$C$13)</f>
        <v/>
      </c>
      <c r="J117" s="32" t="str">
        <f>IF($I117="","",IF($I117&lt;TODAY(),"来店の目安を過ぎています",IF($I117-TODAY()&lt;='設定'!$C$9,"まもなく来店時期","")))</f>
        <v/>
      </c>
      <c r="K117" s="29"/>
    </row>
    <row r="118" ht="30.0" customHeight="1">
      <c r="A118" s="30"/>
      <c r="B118" s="34"/>
      <c r="C118" s="28" t="str">
        <f t="array" ref="C118">IF($B118="","",IFERROR(INDEX('顧客台帳'!$B$4:$B$103,MATCH($B118,'顧客台帳'!$A$4:$A$103,0)),"未登録"))</f>
        <v/>
      </c>
      <c r="D118" s="29"/>
      <c r="E118" s="29"/>
      <c r="F118" s="34"/>
      <c r="G118" s="37"/>
      <c r="H118" s="34"/>
      <c r="I118" s="31" t="str">
        <f>IF($A118="","",$A118+'設定'!$C$13)</f>
        <v/>
      </c>
      <c r="J118" s="32" t="str">
        <f>IF($I118="","",IF($I118&lt;TODAY(),"来店の目安を過ぎています",IF($I118-TODAY()&lt;='設定'!$C$9,"まもなく来店時期","")))</f>
        <v/>
      </c>
      <c r="K118" s="29"/>
    </row>
    <row r="119" ht="30.0" customHeight="1">
      <c r="A119" s="30"/>
      <c r="B119" s="34"/>
      <c r="C119" s="28" t="str">
        <f t="array" ref="C119">IF($B119="","",IFERROR(INDEX('顧客台帳'!$B$4:$B$103,MATCH($B119,'顧客台帳'!$A$4:$A$103,0)),"未登録"))</f>
        <v/>
      </c>
      <c r="D119" s="29"/>
      <c r="E119" s="29"/>
      <c r="F119" s="34"/>
      <c r="G119" s="37"/>
      <c r="H119" s="34"/>
      <c r="I119" s="31" t="str">
        <f>IF($A119="","",$A119+'設定'!$C$13)</f>
        <v/>
      </c>
      <c r="J119" s="32" t="str">
        <f>IF($I119="","",IF($I119&lt;TODAY(),"来店の目安を過ぎています",IF($I119-TODAY()&lt;='設定'!$C$9,"まもなく来店時期","")))</f>
        <v/>
      </c>
      <c r="K119" s="29"/>
    </row>
    <row r="120" ht="30.0" customHeight="1">
      <c r="A120" s="30"/>
      <c r="B120" s="34"/>
      <c r="C120" s="28" t="str">
        <f t="array" ref="C120">IF($B120="","",IFERROR(INDEX('顧客台帳'!$B$4:$B$103,MATCH($B120,'顧客台帳'!$A$4:$A$103,0)),"未登録"))</f>
        <v/>
      </c>
      <c r="D120" s="29"/>
      <c r="E120" s="29"/>
      <c r="F120" s="34"/>
      <c r="G120" s="37"/>
      <c r="H120" s="34"/>
      <c r="I120" s="31" t="str">
        <f>IF($A120="","",$A120+'設定'!$C$13)</f>
        <v/>
      </c>
      <c r="J120" s="32" t="str">
        <f>IF($I120="","",IF($I120&lt;TODAY(),"来店の目安を過ぎています",IF($I120-TODAY()&lt;='設定'!$C$9,"まもなく来店時期","")))</f>
        <v/>
      </c>
      <c r="K120" s="29"/>
    </row>
    <row r="121" ht="30.0" customHeight="1">
      <c r="A121" s="30"/>
      <c r="B121" s="34"/>
      <c r="C121" s="28" t="str">
        <f t="array" ref="C121">IF($B121="","",IFERROR(INDEX('顧客台帳'!$B$4:$B$103,MATCH($B121,'顧客台帳'!$A$4:$A$103,0)),"未登録"))</f>
        <v/>
      </c>
      <c r="D121" s="29"/>
      <c r="E121" s="29"/>
      <c r="F121" s="34"/>
      <c r="G121" s="37"/>
      <c r="H121" s="34"/>
      <c r="I121" s="31" t="str">
        <f>IF($A121="","",$A121+'設定'!$C$13)</f>
        <v/>
      </c>
      <c r="J121" s="32" t="str">
        <f>IF($I121="","",IF($I121&lt;TODAY(),"来店の目安を過ぎています",IF($I121-TODAY()&lt;='設定'!$C$9,"まもなく来店時期","")))</f>
        <v/>
      </c>
      <c r="K121" s="29"/>
    </row>
    <row r="122" ht="30.0" customHeight="1">
      <c r="A122" s="30"/>
      <c r="B122" s="34"/>
      <c r="C122" s="28" t="str">
        <f t="array" ref="C122">IF($B122="","",IFERROR(INDEX('顧客台帳'!$B$4:$B$103,MATCH($B122,'顧客台帳'!$A$4:$A$103,0)),"未登録"))</f>
        <v/>
      </c>
      <c r="D122" s="29"/>
      <c r="E122" s="29"/>
      <c r="F122" s="34"/>
      <c r="G122" s="37"/>
      <c r="H122" s="34"/>
      <c r="I122" s="31" t="str">
        <f>IF($A122="","",$A122+'設定'!$C$13)</f>
        <v/>
      </c>
      <c r="J122" s="32" t="str">
        <f>IF($I122="","",IF($I122&lt;TODAY(),"来店の目安を過ぎています",IF($I122-TODAY()&lt;='設定'!$C$9,"まもなく来店時期","")))</f>
        <v/>
      </c>
      <c r="K122" s="29"/>
    </row>
    <row r="123" ht="30.0" customHeight="1">
      <c r="A123" s="30"/>
      <c r="B123" s="34"/>
      <c r="C123" s="28" t="str">
        <f t="array" ref="C123">IF($B123="","",IFERROR(INDEX('顧客台帳'!$B$4:$B$103,MATCH($B123,'顧客台帳'!$A$4:$A$103,0)),"未登録"))</f>
        <v/>
      </c>
      <c r="D123" s="29"/>
      <c r="E123" s="29"/>
      <c r="F123" s="34"/>
      <c r="G123" s="37"/>
      <c r="H123" s="34"/>
      <c r="I123" s="31" t="str">
        <f>IF($A123="","",$A123+'設定'!$C$13)</f>
        <v/>
      </c>
      <c r="J123" s="32" t="str">
        <f>IF($I123="","",IF($I123&lt;TODAY(),"来店の目安を過ぎています",IF($I123-TODAY()&lt;='設定'!$C$9,"まもなく来店時期","")))</f>
        <v/>
      </c>
      <c r="K123" s="29"/>
    </row>
    <row r="124" ht="30.0" customHeight="1">
      <c r="A124" s="30"/>
      <c r="B124" s="34"/>
      <c r="C124" s="28" t="str">
        <f t="array" ref="C124">IF($B124="","",IFERROR(INDEX('顧客台帳'!$B$4:$B$103,MATCH($B124,'顧客台帳'!$A$4:$A$103,0)),"未登録"))</f>
        <v/>
      </c>
      <c r="D124" s="29"/>
      <c r="E124" s="29"/>
      <c r="F124" s="34"/>
      <c r="G124" s="37"/>
      <c r="H124" s="34"/>
      <c r="I124" s="31" t="str">
        <f>IF($A124="","",$A124+'設定'!$C$13)</f>
        <v/>
      </c>
      <c r="J124" s="32" t="str">
        <f>IF($I124="","",IF($I124&lt;TODAY(),"来店の目安を過ぎています",IF($I124-TODAY()&lt;='設定'!$C$9,"まもなく来店時期","")))</f>
        <v/>
      </c>
      <c r="K124" s="29"/>
    </row>
    <row r="125" ht="30.0" customHeight="1">
      <c r="A125" s="30"/>
      <c r="B125" s="34"/>
      <c r="C125" s="28" t="str">
        <f t="array" ref="C125">IF($B125="","",IFERROR(INDEX('顧客台帳'!$B$4:$B$103,MATCH($B125,'顧客台帳'!$A$4:$A$103,0)),"未登録"))</f>
        <v/>
      </c>
      <c r="D125" s="29"/>
      <c r="E125" s="29"/>
      <c r="F125" s="34"/>
      <c r="G125" s="37"/>
      <c r="H125" s="34"/>
      <c r="I125" s="31" t="str">
        <f>IF($A125="","",$A125+'設定'!$C$13)</f>
        <v/>
      </c>
      <c r="J125" s="32" t="str">
        <f>IF($I125="","",IF($I125&lt;TODAY(),"来店の目安を過ぎています",IF($I125-TODAY()&lt;='設定'!$C$9,"まもなく来店時期","")))</f>
        <v/>
      </c>
      <c r="K125" s="29"/>
    </row>
    <row r="126" ht="30.0" customHeight="1">
      <c r="A126" s="30"/>
      <c r="B126" s="34"/>
      <c r="C126" s="28" t="str">
        <f t="array" ref="C126">IF($B126="","",IFERROR(INDEX('顧客台帳'!$B$4:$B$103,MATCH($B126,'顧客台帳'!$A$4:$A$103,0)),"未登録"))</f>
        <v/>
      </c>
      <c r="D126" s="29"/>
      <c r="E126" s="29"/>
      <c r="F126" s="34"/>
      <c r="G126" s="37"/>
      <c r="H126" s="34"/>
      <c r="I126" s="31" t="str">
        <f>IF($A126="","",$A126+'設定'!$C$13)</f>
        <v/>
      </c>
      <c r="J126" s="32" t="str">
        <f>IF($I126="","",IF($I126&lt;TODAY(),"来店の目安を過ぎています",IF($I126-TODAY()&lt;='設定'!$C$9,"まもなく来店時期","")))</f>
        <v/>
      </c>
      <c r="K126" s="29"/>
    </row>
    <row r="127" ht="30.0" customHeight="1">
      <c r="A127" s="30"/>
      <c r="B127" s="34"/>
      <c r="C127" s="28" t="str">
        <f t="array" ref="C127">IF($B127="","",IFERROR(INDEX('顧客台帳'!$B$4:$B$103,MATCH($B127,'顧客台帳'!$A$4:$A$103,0)),"未登録"))</f>
        <v/>
      </c>
      <c r="D127" s="29"/>
      <c r="E127" s="29"/>
      <c r="F127" s="34"/>
      <c r="G127" s="37"/>
      <c r="H127" s="34"/>
      <c r="I127" s="31" t="str">
        <f>IF($A127="","",$A127+'設定'!$C$13)</f>
        <v/>
      </c>
      <c r="J127" s="32" t="str">
        <f>IF($I127="","",IF($I127&lt;TODAY(),"来店の目安を過ぎています",IF($I127-TODAY()&lt;='設定'!$C$9,"まもなく来店時期","")))</f>
        <v/>
      </c>
      <c r="K127" s="29"/>
    </row>
    <row r="128" ht="30.0" customHeight="1">
      <c r="A128" s="30"/>
      <c r="B128" s="34"/>
      <c r="C128" s="28" t="str">
        <f t="array" ref="C128">IF($B128="","",IFERROR(INDEX('顧客台帳'!$B$4:$B$103,MATCH($B128,'顧客台帳'!$A$4:$A$103,0)),"未登録"))</f>
        <v/>
      </c>
      <c r="D128" s="29"/>
      <c r="E128" s="29"/>
      <c r="F128" s="34"/>
      <c r="G128" s="37"/>
      <c r="H128" s="34"/>
      <c r="I128" s="31" t="str">
        <f>IF($A128="","",$A128+'設定'!$C$13)</f>
        <v/>
      </c>
      <c r="J128" s="32" t="str">
        <f>IF($I128="","",IF($I128&lt;TODAY(),"来店の目安を過ぎています",IF($I128-TODAY()&lt;='設定'!$C$9,"まもなく来店時期","")))</f>
        <v/>
      </c>
      <c r="K128" s="29"/>
    </row>
    <row r="129" ht="30.0" customHeight="1">
      <c r="A129" s="30"/>
      <c r="B129" s="34"/>
      <c r="C129" s="28" t="str">
        <f t="array" ref="C129">IF($B129="","",IFERROR(INDEX('顧客台帳'!$B$4:$B$103,MATCH($B129,'顧客台帳'!$A$4:$A$103,0)),"未登録"))</f>
        <v/>
      </c>
      <c r="D129" s="29"/>
      <c r="E129" s="29"/>
      <c r="F129" s="34"/>
      <c r="G129" s="37"/>
      <c r="H129" s="34"/>
      <c r="I129" s="31" t="str">
        <f>IF($A129="","",$A129+'設定'!$C$13)</f>
        <v/>
      </c>
      <c r="J129" s="32" t="str">
        <f>IF($I129="","",IF($I129&lt;TODAY(),"来店の目安を過ぎています",IF($I129-TODAY()&lt;='設定'!$C$9,"まもなく来店時期","")))</f>
        <v/>
      </c>
      <c r="K129" s="29"/>
    </row>
    <row r="130" ht="30.0" customHeight="1">
      <c r="A130" s="30"/>
      <c r="B130" s="34"/>
      <c r="C130" s="28" t="str">
        <f t="array" ref="C130">IF($B130="","",IFERROR(INDEX('顧客台帳'!$B$4:$B$103,MATCH($B130,'顧客台帳'!$A$4:$A$103,0)),"未登録"))</f>
        <v/>
      </c>
      <c r="D130" s="29"/>
      <c r="E130" s="29"/>
      <c r="F130" s="34"/>
      <c r="G130" s="37"/>
      <c r="H130" s="34"/>
      <c r="I130" s="31" t="str">
        <f>IF($A130="","",$A130+'設定'!$C$13)</f>
        <v/>
      </c>
      <c r="J130" s="32" t="str">
        <f>IF($I130="","",IF($I130&lt;TODAY(),"来店の目安を過ぎています",IF($I130-TODAY()&lt;='設定'!$C$9,"まもなく来店時期","")))</f>
        <v/>
      </c>
      <c r="K130" s="29"/>
    </row>
    <row r="131" ht="30.0" customHeight="1">
      <c r="A131" s="30"/>
      <c r="B131" s="34"/>
      <c r="C131" s="28" t="str">
        <f t="array" ref="C131">IF($B131="","",IFERROR(INDEX('顧客台帳'!$B$4:$B$103,MATCH($B131,'顧客台帳'!$A$4:$A$103,0)),"未登録"))</f>
        <v/>
      </c>
      <c r="D131" s="29"/>
      <c r="E131" s="29"/>
      <c r="F131" s="34"/>
      <c r="G131" s="37"/>
      <c r="H131" s="34"/>
      <c r="I131" s="31" t="str">
        <f>IF($A131="","",$A131+'設定'!$C$13)</f>
        <v/>
      </c>
      <c r="J131" s="32" t="str">
        <f>IF($I131="","",IF($I131&lt;TODAY(),"来店の目安を過ぎています",IF($I131-TODAY()&lt;='設定'!$C$9,"まもなく来店時期","")))</f>
        <v/>
      </c>
      <c r="K131" s="29"/>
    </row>
    <row r="132" ht="30.0" customHeight="1">
      <c r="A132" s="30"/>
      <c r="B132" s="34"/>
      <c r="C132" s="28" t="str">
        <f t="array" ref="C132">IF($B132="","",IFERROR(INDEX('顧客台帳'!$B$4:$B$103,MATCH($B132,'顧客台帳'!$A$4:$A$103,0)),"未登録"))</f>
        <v/>
      </c>
      <c r="D132" s="29"/>
      <c r="E132" s="29"/>
      <c r="F132" s="34"/>
      <c r="G132" s="37"/>
      <c r="H132" s="34"/>
      <c r="I132" s="31" t="str">
        <f>IF($A132="","",$A132+'設定'!$C$13)</f>
        <v/>
      </c>
      <c r="J132" s="32" t="str">
        <f>IF($I132="","",IF($I132&lt;TODAY(),"来店の目安を過ぎています",IF($I132-TODAY()&lt;='設定'!$C$9,"まもなく来店時期","")))</f>
        <v/>
      </c>
      <c r="K132" s="29"/>
    </row>
    <row r="133" ht="30.0" customHeight="1">
      <c r="A133" s="30"/>
      <c r="B133" s="34"/>
      <c r="C133" s="28" t="str">
        <f t="array" ref="C133">IF($B133="","",IFERROR(INDEX('顧客台帳'!$B$4:$B$103,MATCH($B133,'顧客台帳'!$A$4:$A$103,0)),"未登録"))</f>
        <v/>
      </c>
      <c r="D133" s="29"/>
      <c r="E133" s="29"/>
      <c r="F133" s="34"/>
      <c r="G133" s="37"/>
      <c r="H133" s="34"/>
      <c r="I133" s="31" t="str">
        <f>IF($A133="","",$A133+'設定'!$C$13)</f>
        <v/>
      </c>
      <c r="J133" s="32" t="str">
        <f>IF($I133="","",IF($I133&lt;TODAY(),"来店の目安を過ぎています",IF($I133-TODAY()&lt;='設定'!$C$9,"まもなく来店時期","")))</f>
        <v/>
      </c>
      <c r="K133" s="29"/>
    </row>
    <row r="134" ht="30.0" customHeight="1">
      <c r="A134" s="30"/>
      <c r="B134" s="34"/>
      <c r="C134" s="28" t="str">
        <f t="array" ref="C134">IF($B134="","",IFERROR(INDEX('顧客台帳'!$B$4:$B$103,MATCH($B134,'顧客台帳'!$A$4:$A$103,0)),"未登録"))</f>
        <v/>
      </c>
      <c r="D134" s="29"/>
      <c r="E134" s="29"/>
      <c r="F134" s="34"/>
      <c r="G134" s="37"/>
      <c r="H134" s="34"/>
      <c r="I134" s="31" t="str">
        <f>IF($A134="","",$A134+'設定'!$C$13)</f>
        <v/>
      </c>
      <c r="J134" s="32" t="str">
        <f>IF($I134="","",IF($I134&lt;TODAY(),"来店の目安を過ぎています",IF($I134-TODAY()&lt;='設定'!$C$9,"まもなく来店時期","")))</f>
        <v/>
      </c>
      <c r="K134" s="29"/>
    </row>
    <row r="135" ht="30.0" customHeight="1">
      <c r="A135" s="30"/>
      <c r="B135" s="34"/>
      <c r="C135" s="28" t="str">
        <f t="array" ref="C135">IF($B135="","",IFERROR(INDEX('顧客台帳'!$B$4:$B$103,MATCH($B135,'顧客台帳'!$A$4:$A$103,0)),"未登録"))</f>
        <v/>
      </c>
      <c r="D135" s="29"/>
      <c r="E135" s="29"/>
      <c r="F135" s="34"/>
      <c r="G135" s="37"/>
      <c r="H135" s="34"/>
      <c r="I135" s="31" t="str">
        <f>IF($A135="","",$A135+'設定'!$C$13)</f>
        <v/>
      </c>
      <c r="J135" s="32" t="str">
        <f>IF($I135="","",IF($I135&lt;TODAY(),"来店の目安を過ぎています",IF($I135-TODAY()&lt;='設定'!$C$9,"まもなく来店時期","")))</f>
        <v/>
      </c>
      <c r="K135" s="29"/>
    </row>
    <row r="136" ht="30.0" customHeight="1">
      <c r="A136" s="30"/>
      <c r="B136" s="34"/>
      <c r="C136" s="28" t="str">
        <f t="array" ref="C136">IF($B136="","",IFERROR(INDEX('顧客台帳'!$B$4:$B$103,MATCH($B136,'顧客台帳'!$A$4:$A$103,0)),"未登録"))</f>
        <v/>
      </c>
      <c r="D136" s="29"/>
      <c r="E136" s="29"/>
      <c r="F136" s="34"/>
      <c r="G136" s="37"/>
      <c r="H136" s="34"/>
      <c r="I136" s="31" t="str">
        <f>IF($A136="","",$A136+'設定'!$C$13)</f>
        <v/>
      </c>
      <c r="J136" s="32" t="str">
        <f>IF($I136="","",IF($I136&lt;TODAY(),"来店の目安を過ぎています",IF($I136-TODAY()&lt;='設定'!$C$9,"まもなく来店時期","")))</f>
        <v/>
      </c>
      <c r="K136" s="29"/>
    </row>
    <row r="137" ht="30.0" customHeight="1">
      <c r="A137" s="30"/>
      <c r="B137" s="34"/>
      <c r="C137" s="28" t="str">
        <f t="array" ref="C137">IF($B137="","",IFERROR(INDEX('顧客台帳'!$B$4:$B$103,MATCH($B137,'顧客台帳'!$A$4:$A$103,0)),"未登録"))</f>
        <v/>
      </c>
      <c r="D137" s="29"/>
      <c r="E137" s="29"/>
      <c r="F137" s="34"/>
      <c r="G137" s="37"/>
      <c r="H137" s="34"/>
      <c r="I137" s="31" t="str">
        <f>IF($A137="","",$A137+'設定'!$C$13)</f>
        <v/>
      </c>
      <c r="J137" s="32" t="str">
        <f>IF($I137="","",IF($I137&lt;TODAY(),"来店の目安を過ぎています",IF($I137-TODAY()&lt;='設定'!$C$9,"まもなく来店時期","")))</f>
        <v/>
      </c>
      <c r="K137" s="29"/>
    </row>
    <row r="138" ht="30.0" customHeight="1">
      <c r="A138" s="30"/>
      <c r="B138" s="34"/>
      <c r="C138" s="28" t="str">
        <f t="array" ref="C138">IF($B138="","",IFERROR(INDEX('顧客台帳'!$B$4:$B$103,MATCH($B138,'顧客台帳'!$A$4:$A$103,0)),"未登録"))</f>
        <v/>
      </c>
      <c r="D138" s="29"/>
      <c r="E138" s="29"/>
      <c r="F138" s="34"/>
      <c r="G138" s="37"/>
      <c r="H138" s="34"/>
      <c r="I138" s="31" t="str">
        <f>IF($A138="","",$A138+'設定'!$C$13)</f>
        <v/>
      </c>
      <c r="J138" s="32" t="str">
        <f>IF($I138="","",IF($I138&lt;TODAY(),"来店の目安を過ぎています",IF($I138-TODAY()&lt;='設定'!$C$9,"まもなく来店時期","")))</f>
        <v/>
      </c>
      <c r="K138" s="29"/>
    </row>
    <row r="139" ht="30.0" customHeight="1">
      <c r="A139" s="30"/>
      <c r="B139" s="34"/>
      <c r="C139" s="28" t="str">
        <f t="array" ref="C139">IF($B139="","",IFERROR(INDEX('顧客台帳'!$B$4:$B$103,MATCH($B139,'顧客台帳'!$A$4:$A$103,0)),"未登録"))</f>
        <v/>
      </c>
      <c r="D139" s="29"/>
      <c r="E139" s="29"/>
      <c r="F139" s="34"/>
      <c r="G139" s="37"/>
      <c r="H139" s="34"/>
      <c r="I139" s="31" t="str">
        <f>IF($A139="","",$A139+'設定'!$C$13)</f>
        <v/>
      </c>
      <c r="J139" s="32" t="str">
        <f>IF($I139="","",IF($I139&lt;TODAY(),"来店の目安を過ぎています",IF($I139-TODAY()&lt;='設定'!$C$9,"まもなく来店時期","")))</f>
        <v/>
      </c>
      <c r="K139" s="29"/>
    </row>
    <row r="140" ht="30.0" customHeight="1">
      <c r="A140" s="30"/>
      <c r="B140" s="34"/>
      <c r="C140" s="28" t="str">
        <f t="array" ref="C140">IF($B140="","",IFERROR(INDEX('顧客台帳'!$B$4:$B$103,MATCH($B140,'顧客台帳'!$A$4:$A$103,0)),"未登録"))</f>
        <v/>
      </c>
      <c r="D140" s="29"/>
      <c r="E140" s="29"/>
      <c r="F140" s="34"/>
      <c r="G140" s="37"/>
      <c r="H140" s="34"/>
      <c r="I140" s="31" t="str">
        <f>IF($A140="","",$A140+'設定'!$C$13)</f>
        <v/>
      </c>
      <c r="J140" s="32" t="str">
        <f>IF($I140="","",IF($I140&lt;TODAY(),"来店の目安を過ぎています",IF($I140-TODAY()&lt;='設定'!$C$9,"まもなく来店時期","")))</f>
        <v/>
      </c>
      <c r="K140" s="29"/>
    </row>
    <row r="141" ht="30.0" customHeight="1">
      <c r="A141" s="30"/>
      <c r="B141" s="34"/>
      <c r="C141" s="28" t="str">
        <f t="array" ref="C141">IF($B141="","",IFERROR(INDEX('顧客台帳'!$B$4:$B$103,MATCH($B141,'顧客台帳'!$A$4:$A$103,0)),"未登録"))</f>
        <v/>
      </c>
      <c r="D141" s="29"/>
      <c r="E141" s="29"/>
      <c r="F141" s="34"/>
      <c r="G141" s="37"/>
      <c r="H141" s="34"/>
      <c r="I141" s="31" t="str">
        <f>IF($A141="","",$A141+'設定'!$C$13)</f>
        <v/>
      </c>
      <c r="J141" s="32" t="str">
        <f>IF($I141="","",IF($I141&lt;TODAY(),"来店の目安を過ぎています",IF($I141-TODAY()&lt;='設定'!$C$9,"まもなく来店時期","")))</f>
        <v/>
      </c>
      <c r="K141" s="29"/>
    </row>
    <row r="142" ht="30.0" customHeight="1">
      <c r="A142" s="30"/>
      <c r="B142" s="34"/>
      <c r="C142" s="28" t="str">
        <f t="array" ref="C142">IF($B142="","",IFERROR(INDEX('顧客台帳'!$B$4:$B$103,MATCH($B142,'顧客台帳'!$A$4:$A$103,0)),"未登録"))</f>
        <v/>
      </c>
      <c r="D142" s="29"/>
      <c r="E142" s="29"/>
      <c r="F142" s="34"/>
      <c r="G142" s="37"/>
      <c r="H142" s="34"/>
      <c r="I142" s="31" t="str">
        <f>IF($A142="","",$A142+'設定'!$C$13)</f>
        <v/>
      </c>
      <c r="J142" s="32" t="str">
        <f>IF($I142="","",IF($I142&lt;TODAY(),"来店の目安を過ぎています",IF($I142-TODAY()&lt;='設定'!$C$9,"まもなく来店時期","")))</f>
        <v/>
      </c>
      <c r="K142" s="29"/>
    </row>
    <row r="143" ht="30.0" customHeight="1">
      <c r="A143" s="30"/>
      <c r="B143" s="34"/>
      <c r="C143" s="28" t="str">
        <f t="array" ref="C143">IF($B143="","",IFERROR(INDEX('顧客台帳'!$B$4:$B$103,MATCH($B143,'顧客台帳'!$A$4:$A$103,0)),"未登録"))</f>
        <v/>
      </c>
      <c r="D143" s="29"/>
      <c r="E143" s="29"/>
      <c r="F143" s="34"/>
      <c r="G143" s="37"/>
      <c r="H143" s="34"/>
      <c r="I143" s="31" t="str">
        <f>IF($A143="","",$A143+'設定'!$C$13)</f>
        <v/>
      </c>
      <c r="J143" s="32" t="str">
        <f>IF($I143="","",IF($I143&lt;TODAY(),"来店の目安を過ぎています",IF($I143-TODAY()&lt;='設定'!$C$9,"まもなく来店時期","")))</f>
        <v/>
      </c>
      <c r="K143" s="29"/>
    </row>
    <row r="144" ht="30.0" customHeight="1">
      <c r="A144" s="30"/>
      <c r="B144" s="34"/>
      <c r="C144" s="28" t="str">
        <f t="array" ref="C144">IF($B144="","",IFERROR(INDEX('顧客台帳'!$B$4:$B$103,MATCH($B144,'顧客台帳'!$A$4:$A$103,0)),"未登録"))</f>
        <v/>
      </c>
      <c r="D144" s="29"/>
      <c r="E144" s="29"/>
      <c r="F144" s="34"/>
      <c r="G144" s="37"/>
      <c r="H144" s="34"/>
      <c r="I144" s="31" t="str">
        <f>IF($A144="","",$A144+'設定'!$C$13)</f>
        <v/>
      </c>
      <c r="J144" s="32" t="str">
        <f>IF($I144="","",IF($I144&lt;TODAY(),"来店の目安を過ぎています",IF($I144-TODAY()&lt;='設定'!$C$9,"まもなく来店時期","")))</f>
        <v/>
      </c>
      <c r="K144" s="29"/>
    </row>
    <row r="145" ht="30.0" customHeight="1">
      <c r="A145" s="30"/>
      <c r="B145" s="34"/>
      <c r="C145" s="28" t="str">
        <f t="array" ref="C145">IF($B145="","",IFERROR(INDEX('顧客台帳'!$B$4:$B$103,MATCH($B145,'顧客台帳'!$A$4:$A$103,0)),"未登録"))</f>
        <v/>
      </c>
      <c r="D145" s="29"/>
      <c r="E145" s="29"/>
      <c r="F145" s="34"/>
      <c r="G145" s="37"/>
      <c r="H145" s="34"/>
      <c r="I145" s="31" t="str">
        <f>IF($A145="","",$A145+'設定'!$C$13)</f>
        <v/>
      </c>
      <c r="J145" s="32" t="str">
        <f>IF($I145="","",IF($I145&lt;TODAY(),"来店の目安を過ぎています",IF($I145-TODAY()&lt;='設定'!$C$9,"まもなく来店時期","")))</f>
        <v/>
      </c>
      <c r="K145" s="29"/>
    </row>
    <row r="146" ht="30.0" customHeight="1">
      <c r="A146" s="30"/>
      <c r="B146" s="34"/>
      <c r="C146" s="28" t="str">
        <f t="array" ref="C146">IF($B146="","",IFERROR(INDEX('顧客台帳'!$B$4:$B$103,MATCH($B146,'顧客台帳'!$A$4:$A$103,0)),"未登録"))</f>
        <v/>
      </c>
      <c r="D146" s="29"/>
      <c r="E146" s="29"/>
      <c r="F146" s="34"/>
      <c r="G146" s="37"/>
      <c r="H146" s="34"/>
      <c r="I146" s="31" t="str">
        <f>IF($A146="","",$A146+'設定'!$C$13)</f>
        <v/>
      </c>
      <c r="J146" s="32" t="str">
        <f>IF($I146="","",IF($I146&lt;TODAY(),"来店の目安を過ぎています",IF($I146-TODAY()&lt;='設定'!$C$9,"まもなく来店時期","")))</f>
        <v/>
      </c>
      <c r="K146" s="29"/>
    </row>
    <row r="147" ht="30.0" customHeight="1">
      <c r="A147" s="30"/>
      <c r="B147" s="34"/>
      <c r="C147" s="28" t="str">
        <f t="array" ref="C147">IF($B147="","",IFERROR(INDEX('顧客台帳'!$B$4:$B$103,MATCH($B147,'顧客台帳'!$A$4:$A$103,0)),"未登録"))</f>
        <v/>
      </c>
      <c r="D147" s="29"/>
      <c r="E147" s="29"/>
      <c r="F147" s="34"/>
      <c r="G147" s="37"/>
      <c r="H147" s="34"/>
      <c r="I147" s="31" t="str">
        <f>IF($A147="","",$A147+'設定'!$C$13)</f>
        <v/>
      </c>
      <c r="J147" s="32" t="str">
        <f>IF($I147="","",IF($I147&lt;TODAY(),"来店の目安を過ぎています",IF($I147-TODAY()&lt;='設定'!$C$9,"まもなく来店時期","")))</f>
        <v/>
      </c>
      <c r="K147" s="29"/>
    </row>
    <row r="148" ht="30.0" customHeight="1">
      <c r="A148" s="30"/>
      <c r="B148" s="34"/>
      <c r="C148" s="28" t="str">
        <f t="array" ref="C148">IF($B148="","",IFERROR(INDEX('顧客台帳'!$B$4:$B$103,MATCH($B148,'顧客台帳'!$A$4:$A$103,0)),"未登録"))</f>
        <v/>
      </c>
      <c r="D148" s="29"/>
      <c r="E148" s="29"/>
      <c r="F148" s="34"/>
      <c r="G148" s="37"/>
      <c r="H148" s="34"/>
      <c r="I148" s="31" t="str">
        <f>IF($A148="","",$A148+'設定'!$C$13)</f>
        <v/>
      </c>
      <c r="J148" s="32" t="str">
        <f>IF($I148="","",IF($I148&lt;TODAY(),"来店の目安を過ぎています",IF($I148-TODAY()&lt;='設定'!$C$9,"まもなく来店時期","")))</f>
        <v/>
      </c>
      <c r="K148" s="29"/>
    </row>
    <row r="149" ht="30.0" customHeight="1">
      <c r="A149" s="30"/>
      <c r="B149" s="34"/>
      <c r="C149" s="28" t="str">
        <f t="array" ref="C149">IF($B149="","",IFERROR(INDEX('顧客台帳'!$B$4:$B$103,MATCH($B149,'顧客台帳'!$A$4:$A$103,0)),"未登録"))</f>
        <v/>
      </c>
      <c r="D149" s="29"/>
      <c r="E149" s="29"/>
      <c r="F149" s="34"/>
      <c r="G149" s="37"/>
      <c r="H149" s="34"/>
      <c r="I149" s="31" t="str">
        <f>IF($A149="","",$A149+'設定'!$C$13)</f>
        <v/>
      </c>
      <c r="J149" s="32" t="str">
        <f>IF($I149="","",IF($I149&lt;TODAY(),"来店の目安を過ぎています",IF($I149-TODAY()&lt;='設定'!$C$9,"まもなく来店時期","")))</f>
        <v/>
      </c>
      <c r="K149" s="29"/>
    </row>
    <row r="150" ht="30.0" customHeight="1">
      <c r="A150" s="30"/>
      <c r="B150" s="34"/>
      <c r="C150" s="28" t="str">
        <f t="array" ref="C150">IF($B150="","",IFERROR(INDEX('顧客台帳'!$B$4:$B$103,MATCH($B150,'顧客台帳'!$A$4:$A$103,0)),"未登録"))</f>
        <v/>
      </c>
      <c r="D150" s="29"/>
      <c r="E150" s="29"/>
      <c r="F150" s="34"/>
      <c r="G150" s="37"/>
      <c r="H150" s="34"/>
      <c r="I150" s="31" t="str">
        <f>IF($A150="","",$A150+'設定'!$C$13)</f>
        <v/>
      </c>
      <c r="J150" s="32" t="str">
        <f>IF($I150="","",IF($I150&lt;TODAY(),"来店の目安を過ぎています",IF($I150-TODAY()&lt;='設定'!$C$9,"まもなく来店時期","")))</f>
        <v/>
      </c>
      <c r="K150" s="29"/>
    </row>
    <row r="151" ht="30.0" customHeight="1">
      <c r="A151" s="30"/>
      <c r="B151" s="34"/>
      <c r="C151" s="28" t="str">
        <f t="array" ref="C151">IF($B151="","",IFERROR(INDEX('顧客台帳'!$B$4:$B$103,MATCH($B151,'顧客台帳'!$A$4:$A$103,0)),"未登録"))</f>
        <v/>
      </c>
      <c r="D151" s="29"/>
      <c r="E151" s="29"/>
      <c r="F151" s="34"/>
      <c r="G151" s="37"/>
      <c r="H151" s="34"/>
      <c r="I151" s="31" t="str">
        <f>IF($A151="","",$A151+'設定'!$C$13)</f>
        <v/>
      </c>
      <c r="J151" s="32" t="str">
        <f>IF($I151="","",IF($I151&lt;TODAY(),"来店の目安を過ぎています",IF($I151-TODAY()&lt;='設定'!$C$9,"まもなく来店時期","")))</f>
        <v/>
      </c>
      <c r="K151" s="29"/>
    </row>
    <row r="152" ht="30.0" customHeight="1">
      <c r="A152" s="30"/>
      <c r="B152" s="34"/>
      <c r="C152" s="28" t="str">
        <f t="array" ref="C152">IF($B152="","",IFERROR(INDEX('顧客台帳'!$B$4:$B$103,MATCH($B152,'顧客台帳'!$A$4:$A$103,0)),"未登録"))</f>
        <v/>
      </c>
      <c r="D152" s="29"/>
      <c r="E152" s="29"/>
      <c r="F152" s="34"/>
      <c r="G152" s="37"/>
      <c r="H152" s="34"/>
      <c r="I152" s="31" t="str">
        <f>IF($A152="","",$A152+'設定'!$C$13)</f>
        <v/>
      </c>
      <c r="J152" s="32" t="str">
        <f>IF($I152="","",IF($I152&lt;TODAY(),"来店の目安を過ぎています",IF($I152-TODAY()&lt;='設定'!$C$9,"まもなく来店時期","")))</f>
        <v/>
      </c>
      <c r="K152" s="29"/>
    </row>
    <row r="153" ht="30.0" customHeight="1">
      <c r="A153" s="30"/>
      <c r="B153" s="34"/>
      <c r="C153" s="28" t="str">
        <f t="array" ref="C153">IF($B153="","",IFERROR(INDEX('顧客台帳'!$B$4:$B$103,MATCH($B153,'顧客台帳'!$A$4:$A$103,0)),"未登録"))</f>
        <v/>
      </c>
      <c r="D153" s="29"/>
      <c r="E153" s="29"/>
      <c r="F153" s="34"/>
      <c r="G153" s="37"/>
      <c r="H153" s="34"/>
      <c r="I153" s="31" t="str">
        <f>IF($A153="","",$A153+'設定'!$C$13)</f>
        <v/>
      </c>
      <c r="J153" s="32" t="str">
        <f>IF($I153="","",IF($I153&lt;TODAY(),"来店の目安を過ぎています",IF($I153-TODAY()&lt;='設定'!$C$9,"まもなく来店時期","")))</f>
        <v/>
      </c>
      <c r="K153" s="29"/>
    </row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4:D153">
      <formula1>"カット,カット＋カラー,パーマ,縮毛矯正,トリートメント,ヘッドスパ"</formula1>
    </dataValidation>
  </dataValidations>
  <printOptions/>
  <pageMargins bottom="0.5" footer="0.0" header="0.0" left="0.4" right="0.4" top="0.5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3.0"/>
    <col customWidth="1" min="2" max="2" width="11.0"/>
    <col customWidth="1" min="3" max="3" width="18.0"/>
    <col customWidth="1" min="4" max="4" width="9.0"/>
    <col customWidth="1" min="5" max="5" width="18.0"/>
    <col customWidth="1" min="6" max="6" width="24.0"/>
    <col customWidth="1" min="7" max="7" width="16.0"/>
    <col customWidth="1" min="8" max="8" width="14.0"/>
    <col customWidth="1" min="9" max="9" width="13.0"/>
    <col customWidth="1" min="10" max="10" width="12.0"/>
    <col customWidth="1" min="11" max="11" width="34.0"/>
  </cols>
  <sheetData>
    <row r="1" ht="33.75" customHeight="1">
      <c r="A1" s="1" t="s">
        <v>20</v>
      </c>
    </row>
    <row r="2" ht="21.75" customHeight="1">
      <c r="A2" s="2" t="s">
        <v>116</v>
      </c>
    </row>
    <row r="3" ht="37.5" customHeight="1">
      <c r="A3" s="18" t="s">
        <v>104</v>
      </c>
      <c r="B3" s="18" t="s">
        <v>117</v>
      </c>
      <c r="C3" s="18" t="s">
        <v>93</v>
      </c>
      <c r="D3" s="18" t="s">
        <v>118</v>
      </c>
      <c r="E3" s="18" t="s">
        <v>119</v>
      </c>
      <c r="F3" s="18" t="s">
        <v>120</v>
      </c>
      <c r="G3" s="18" t="s">
        <v>121</v>
      </c>
      <c r="H3" s="18" t="s">
        <v>122</v>
      </c>
      <c r="I3" s="18" t="s">
        <v>123</v>
      </c>
      <c r="J3" s="18" t="s">
        <v>97</v>
      </c>
      <c r="K3" s="18" t="s">
        <v>124</v>
      </c>
    </row>
    <row r="4" ht="30.0" customHeight="1">
      <c r="A4" s="23">
        <v>46213.0</v>
      </c>
      <c r="B4" s="27" t="s">
        <v>99</v>
      </c>
      <c r="C4" s="19" t="str">
        <f t="array" ref="C4">IF($B4="","",IFERROR(INDEX('顧客台帳'!$B$4:$B$103,MATCH($B4,'顧客台帳'!$A$4:$A$103,0)),"未登録"))</f>
        <v>山田商店</v>
      </c>
      <c r="D4" s="35">
        <v>4.0</v>
      </c>
      <c r="E4" s="20" t="s">
        <v>125</v>
      </c>
      <c r="F4" s="20" t="s">
        <v>126</v>
      </c>
      <c r="G4" s="20" t="s">
        <v>127</v>
      </c>
      <c r="H4" s="36">
        <v>32000.0</v>
      </c>
      <c r="I4" s="26">
        <f t="shared" ref="I4:I153" si="1">IFERROR(IF($D4=0,"",$H4/$D4),"")</f>
        <v>8000</v>
      </c>
      <c r="J4" s="35" t="s">
        <v>128</v>
      </c>
      <c r="K4" s="20" t="s">
        <v>129</v>
      </c>
    </row>
    <row r="5" ht="30.0" customHeight="1">
      <c r="A5" s="30"/>
      <c r="B5" s="34"/>
      <c r="C5" s="28" t="str">
        <f t="array" ref="C5">IF($B5="","",IFERROR(INDEX('顧客台帳'!$B$4:$B$103,MATCH($B5,'顧客台帳'!$A$4:$A$103,0)),"未登録"))</f>
        <v/>
      </c>
      <c r="D5" s="34"/>
      <c r="E5" s="29"/>
      <c r="F5" s="29"/>
      <c r="G5" s="29"/>
      <c r="H5" s="37"/>
      <c r="I5" s="33" t="str">
        <f t="shared" si="1"/>
        <v/>
      </c>
      <c r="J5" s="34"/>
      <c r="K5" s="29"/>
    </row>
    <row r="6" ht="30.0" customHeight="1">
      <c r="A6" s="30"/>
      <c r="B6" s="34"/>
      <c r="C6" s="28" t="str">
        <f t="array" ref="C6">IF($B6="","",IFERROR(INDEX('顧客台帳'!$B$4:$B$103,MATCH($B6,'顧客台帳'!$A$4:$A$103,0)),"未登録"))</f>
        <v/>
      </c>
      <c r="D6" s="34"/>
      <c r="E6" s="29"/>
      <c r="F6" s="29"/>
      <c r="G6" s="29"/>
      <c r="H6" s="37"/>
      <c r="I6" s="33" t="str">
        <f t="shared" si="1"/>
        <v/>
      </c>
      <c r="J6" s="34"/>
      <c r="K6" s="29"/>
    </row>
    <row r="7" ht="30.0" customHeight="1">
      <c r="A7" s="30"/>
      <c r="B7" s="34"/>
      <c r="C7" s="28" t="str">
        <f t="array" ref="C7">IF($B7="","",IFERROR(INDEX('顧客台帳'!$B$4:$B$103,MATCH($B7,'顧客台帳'!$A$4:$A$103,0)),"未登録"))</f>
        <v/>
      </c>
      <c r="D7" s="34"/>
      <c r="E7" s="29"/>
      <c r="F7" s="29"/>
      <c r="G7" s="29"/>
      <c r="H7" s="37"/>
      <c r="I7" s="33" t="str">
        <f t="shared" si="1"/>
        <v/>
      </c>
      <c r="J7" s="34"/>
      <c r="K7" s="29"/>
    </row>
    <row r="8" ht="30.0" customHeight="1">
      <c r="A8" s="30"/>
      <c r="B8" s="34"/>
      <c r="C8" s="28" t="str">
        <f t="array" ref="C8">IF($B8="","",IFERROR(INDEX('顧客台帳'!$B$4:$B$103,MATCH($B8,'顧客台帳'!$A$4:$A$103,0)),"未登録"))</f>
        <v/>
      </c>
      <c r="D8" s="34"/>
      <c r="E8" s="29"/>
      <c r="F8" s="29"/>
      <c r="G8" s="29"/>
      <c r="H8" s="37"/>
      <c r="I8" s="33" t="str">
        <f t="shared" si="1"/>
        <v/>
      </c>
      <c r="J8" s="34"/>
      <c r="K8" s="29"/>
    </row>
    <row r="9" ht="30.0" customHeight="1">
      <c r="A9" s="30"/>
      <c r="B9" s="34"/>
      <c r="C9" s="28" t="str">
        <f t="array" ref="C9">IF($B9="","",IFERROR(INDEX('顧客台帳'!$B$4:$B$103,MATCH($B9,'顧客台帳'!$A$4:$A$103,0)),"未登録"))</f>
        <v/>
      </c>
      <c r="D9" s="34"/>
      <c r="E9" s="29"/>
      <c r="F9" s="29"/>
      <c r="G9" s="29"/>
      <c r="H9" s="37"/>
      <c r="I9" s="33" t="str">
        <f t="shared" si="1"/>
        <v/>
      </c>
      <c r="J9" s="34"/>
      <c r="K9" s="29"/>
    </row>
    <row r="10" ht="30.0" customHeight="1">
      <c r="A10" s="30"/>
      <c r="B10" s="34"/>
      <c r="C10" s="28" t="str">
        <f t="array" ref="C10">IF($B10="","",IFERROR(INDEX('顧客台帳'!$B$4:$B$103,MATCH($B10,'顧客台帳'!$A$4:$A$103,0)),"未登録"))</f>
        <v/>
      </c>
      <c r="D10" s="34"/>
      <c r="E10" s="29"/>
      <c r="F10" s="29"/>
      <c r="G10" s="29"/>
      <c r="H10" s="37"/>
      <c r="I10" s="33" t="str">
        <f t="shared" si="1"/>
        <v/>
      </c>
      <c r="J10" s="34"/>
      <c r="K10" s="29"/>
    </row>
    <row r="11" ht="30.0" customHeight="1">
      <c r="A11" s="30"/>
      <c r="B11" s="34"/>
      <c r="C11" s="28" t="str">
        <f t="array" ref="C11">IF($B11="","",IFERROR(INDEX('顧客台帳'!$B$4:$B$103,MATCH($B11,'顧客台帳'!$A$4:$A$103,0)),"未登録"))</f>
        <v/>
      </c>
      <c r="D11" s="34"/>
      <c r="E11" s="29"/>
      <c r="F11" s="29"/>
      <c r="G11" s="29"/>
      <c r="H11" s="37"/>
      <c r="I11" s="33" t="str">
        <f t="shared" si="1"/>
        <v/>
      </c>
      <c r="J11" s="34"/>
      <c r="K11" s="29"/>
    </row>
    <row r="12" ht="30.0" customHeight="1">
      <c r="A12" s="30"/>
      <c r="B12" s="34"/>
      <c r="C12" s="28" t="str">
        <f t="array" ref="C12">IF($B12="","",IFERROR(INDEX('顧客台帳'!$B$4:$B$103,MATCH($B12,'顧客台帳'!$A$4:$A$103,0)),"未登録"))</f>
        <v/>
      </c>
      <c r="D12" s="34"/>
      <c r="E12" s="29"/>
      <c r="F12" s="29"/>
      <c r="G12" s="29"/>
      <c r="H12" s="37"/>
      <c r="I12" s="33" t="str">
        <f t="shared" si="1"/>
        <v/>
      </c>
      <c r="J12" s="34"/>
      <c r="K12" s="29"/>
    </row>
    <row r="13" ht="30.0" customHeight="1">
      <c r="A13" s="30"/>
      <c r="B13" s="34"/>
      <c r="C13" s="28" t="str">
        <f t="array" ref="C13">IF($B13="","",IFERROR(INDEX('顧客台帳'!$B$4:$B$103,MATCH($B13,'顧客台帳'!$A$4:$A$103,0)),"未登録"))</f>
        <v/>
      </c>
      <c r="D13" s="34"/>
      <c r="E13" s="29"/>
      <c r="F13" s="29"/>
      <c r="G13" s="29"/>
      <c r="H13" s="37"/>
      <c r="I13" s="33" t="str">
        <f t="shared" si="1"/>
        <v/>
      </c>
      <c r="J13" s="34"/>
      <c r="K13" s="29"/>
    </row>
    <row r="14" ht="30.0" customHeight="1">
      <c r="A14" s="30"/>
      <c r="B14" s="34"/>
      <c r="C14" s="28" t="str">
        <f t="array" ref="C14">IF($B14="","",IFERROR(INDEX('顧客台帳'!$B$4:$B$103,MATCH($B14,'顧客台帳'!$A$4:$A$103,0)),"未登録"))</f>
        <v/>
      </c>
      <c r="D14" s="34"/>
      <c r="E14" s="29"/>
      <c r="F14" s="29"/>
      <c r="G14" s="29"/>
      <c r="H14" s="37"/>
      <c r="I14" s="33" t="str">
        <f t="shared" si="1"/>
        <v/>
      </c>
      <c r="J14" s="34"/>
      <c r="K14" s="29"/>
    </row>
    <row r="15" ht="30.0" customHeight="1">
      <c r="A15" s="30"/>
      <c r="B15" s="34"/>
      <c r="C15" s="28" t="str">
        <f t="array" ref="C15">IF($B15="","",IFERROR(INDEX('顧客台帳'!$B$4:$B$103,MATCH($B15,'顧客台帳'!$A$4:$A$103,0)),"未登録"))</f>
        <v/>
      </c>
      <c r="D15" s="34"/>
      <c r="E15" s="29"/>
      <c r="F15" s="29"/>
      <c r="G15" s="29"/>
      <c r="H15" s="37"/>
      <c r="I15" s="33" t="str">
        <f t="shared" si="1"/>
        <v/>
      </c>
      <c r="J15" s="34"/>
      <c r="K15" s="29"/>
    </row>
    <row r="16" ht="30.0" customHeight="1">
      <c r="A16" s="30"/>
      <c r="B16" s="34"/>
      <c r="C16" s="28" t="str">
        <f t="array" ref="C16">IF($B16="","",IFERROR(INDEX('顧客台帳'!$B$4:$B$103,MATCH($B16,'顧客台帳'!$A$4:$A$103,0)),"未登録"))</f>
        <v/>
      </c>
      <c r="D16" s="34"/>
      <c r="E16" s="29"/>
      <c r="F16" s="29"/>
      <c r="G16" s="29"/>
      <c r="H16" s="37"/>
      <c r="I16" s="33" t="str">
        <f t="shared" si="1"/>
        <v/>
      </c>
      <c r="J16" s="34"/>
      <c r="K16" s="29"/>
    </row>
    <row r="17" ht="30.0" customHeight="1">
      <c r="A17" s="30"/>
      <c r="B17" s="34"/>
      <c r="C17" s="28" t="str">
        <f t="array" ref="C17">IF($B17="","",IFERROR(INDEX('顧客台帳'!$B$4:$B$103,MATCH($B17,'顧客台帳'!$A$4:$A$103,0)),"未登録"))</f>
        <v/>
      </c>
      <c r="D17" s="34"/>
      <c r="E17" s="29"/>
      <c r="F17" s="29"/>
      <c r="G17" s="29"/>
      <c r="H17" s="37"/>
      <c r="I17" s="33" t="str">
        <f t="shared" si="1"/>
        <v/>
      </c>
      <c r="J17" s="34"/>
      <c r="K17" s="29"/>
    </row>
    <row r="18" ht="30.0" customHeight="1">
      <c r="A18" s="30"/>
      <c r="B18" s="34"/>
      <c r="C18" s="28" t="str">
        <f t="array" ref="C18">IF($B18="","",IFERROR(INDEX('顧客台帳'!$B$4:$B$103,MATCH($B18,'顧客台帳'!$A$4:$A$103,0)),"未登録"))</f>
        <v/>
      </c>
      <c r="D18" s="34"/>
      <c r="E18" s="29"/>
      <c r="F18" s="29"/>
      <c r="G18" s="29"/>
      <c r="H18" s="37"/>
      <c r="I18" s="33" t="str">
        <f t="shared" si="1"/>
        <v/>
      </c>
      <c r="J18" s="34"/>
      <c r="K18" s="29"/>
    </row>
    <row r="19" ht="30.0" customHeight="1">
      <c r="A19" s="30"/>
      <c r="B19" s="34"/>
      <c r="C19" s="28" t="str">
        <f t="array" ref="C19">IF($B19="","",IFERROR(INDEX('顧客台帳'!$B$4:$B$103,MATCH($B19,'顧客台帳'!$A$4:$A$103,0)),"未登録"))</f>
        <v/>
      </c>
      <c r="D19" s="34"/>
      <c r="E19" s="29"/>
      <c r="F19" s="29"/>
      <c r="G19" s="29"/>
      <c r="H19" s="37"/>
      <c r="I19" s="33" t="str">
        <f t="shared" si="1"/>
        <v/>
      </c>
      <c r="J19" s="34"/>
      <c r="K19" s="29"/>
    </row>
    <row r="20" ht="30.0" customHeight="1">
      <c r="A20" s="30"/>
      <c r="B20" s="34"/>
      <c r="C20" s="28" t="str">
        <f t="array" ref="C20">IF($B20="","",IFERROR(INDEX('顧客台帳'!$B$4:$B$103,MATCH($B20,'顧客台帳'!$A$4:$A$103,0)),"未登録"))</f>
        <v/>
      </c>
      <c r="D20" s="34"/>
      <c r="E20" s="29"/>
      <c r="F20" s="29"/>
      <c r="G20" s="29"/>
      <c r="H20" s="37"/>
      <c r="I20" s="33" t="str">
        <f t="shared" si="1"/>
        <v/>
      </c>
      <c r="J20" s="34"/>
      <c r="K20" s="29"/>
    </row>
    <row r="21" ht="30.0" customHeight="1">
      <c r="A21" s="30"/>
      <c r="B21" s="34"/>
      <c r="C21" s="28" t="str">
        <f t="array" ref="C21">IF($B21="","",IFERROR(INDEX('顧客台帳'!$B$4:$B$103,MATCH($B21,'顧客台帳'!$A$4:$A$103,0)),"未登録"))</f>
        <v/>
      </c>
      <c r="D21" s="34"/>
      <c r="E21" s="29"/>
      <c r="F21" s="29"/>
      <c r="G21" s="29"/>
      <c r="H21" s="37"/>
      <c r="I21" s="33" t="str">
        <f t="shared" si="1"/>
        <v/>
      </c>
      <c r="J21" s="34"/>
      <c r="K21" s="29"/>
    </row>
    <row r="22" ht="30.0" customHeight="1">
      <c r="A22" s="30"/>
      <c r="B22" s="34"/>
      <c r="C22" s="28" t="str">
        <f t="array" ref="C22">IF($B22="","",IFERROR(INDEX('顧客台帳'!$B$4:$B$103,MATCH($B22,'顧客台帳'!$A$4:$A$103,0)),"未登録"))</f>
        <v/>
      </c>
      <c r="D22" s="34"/>
      <c r="E22" s="29"/>
      <c r="F22" s="29"/>
      <c r="G22" s="29"/>
      <c r="H22" s="37"/>
      <c r="I22" s="33" t="str">
        <f t="shared" si="1"/>
        <v/>
      </c>
      <c r="J22" s="34"/>
      <c r="K22" s="29"/>
    </row>
    <row r="23" ht="30.0" customHeight="1">
      <c r="A23" s="30"/>
      <c r="B23" s="34"/>
      <c r="C23" s="28" t="str">
        <f t="array" ref="C23">IF($B23="","",IFERROR(INDEX('顧客台帳'!$B$4:$B$103,MATCH($B23,'顧客台帳'!$A$4:$A$103,0)),"未登録"))</f>
        <v/>
      </c>
      <c r="D23" s="34"/>
      <c r="E23" s="29"/>
      <c r="F23" s="29"/>
      <c r="G23" s="29"/>
      <c r="H23" s="37"/>
      <c r="I23" s="33" t="str">
        <f t="shared" si="1"/>
        <v/>
      </c>
      <c r="J23" s="34"/>
      <c r="K23" s="29"/>
    </row>
    <row r="24" ht="30.0" customHeight="1">
      <c r="A24" s="30"/>
      <c r="B24" s="34"/>
      <c r="C24" s="28" t="str">
        <f t="array" ref="C24">IF($B24="","",IFERROR(INDEX('顧客台帳'!$B$4:$B$103,MATCH($B24,'顧客台帳'!$A$4:$A$103,0)),"未登録"))</f>
        <v/>
      </c>
      <c r="D24" s="34"/>
      <c r="E24" s="29"/>
      <c r="F24" s="29"/>
      <c r="G24" s="29"/>
      <c r="H24" s="37"/>
      <c r="I24" s="33" t="str">
        <f t="shared" si="1"/>
        <v/>
      </c>
      <c r="J24" s="34"/>
      <c r="K24" s="29"/>
    </row>
    <row r="25" ht="30.0" customHeight="1">
      <c r="A25" s="30"/>
      <c r="B25" s="34"/>
      <c r="C25" s="28" t="str">
        <f t="array" ref="C25">IF($B25="","",IFERROR(INDEX('顧客台帳'!$B$4:$B$103,MATCH($B25,'顧客台帳'!$A$4:$A$103,0)),"未登録"))</f>
        <v/>
      </c>
      <c r="D25" s="34"/>
      <c r="E25" s="29"/>
      <c r="F25" s="29"/>
      <c r="G25" s="29"/>
      <c r="H25" s="37"/>
      <c r="I25" s="33" t="str">
        <f t="shared" si="1"/>
        <v/>
      </c>
      <c r="J25" s="34"/>
      <c r="K25" s="29"/>
    </row>
    <row r="26" ht="30.0" customHeight="1">
      <c r="A26" s="30"/>
      <c r="B26" s="34"/>
      <c r="C26" s="28" t="str">
        <f t="array" ref="C26">IF($B26="","",IFERROR(INDEX('顧客台帳'!$B$4:$B$103,MATCH($B26,'顧客台帳'!$A$4:$A$103,0)),"未登録"))</f>
        <v/>
      </c>
      <c r="D26" s="34"/>
      <c r="E26" s="29"/>
      <c r="F26" s="29"/>
      <c r="G26" s="29"/>
      <c r="H26" s="37"/>
      <c r="I26" s="33" t="str">
        <f t="shared" si="1"/>
        <v/>
      </c>
      <c r="J26" s="34"/>
      <c r="K26" s="29"/>
    </row>
    <row r="27" ht="30.0" customHeight="1">
      <c r="A27" s="30"/>
      <c r="B27" s="34"/>
      <c r="C27" s="28" t="str">
        <f t="array" ref="C27">IF($B27="","",IFERROR(INDEX('顧客台帳'!$B$4:$B$103,MATCH($B27,'顧客台帳'!$A$4:$A$103,0)),"未登録"))</f>
        <v/>
      </c>
      <c r="D27" s="34"/>
      <c r="E27" s="29"/>
      <c r="F27" s="29"/>
      <c r="G27" s="29"/>
      <c r="H27" s="37"/>
      <c r="I27" s="33" t="str">
        <f t="shared" si="1"/>
        <v/>
      </c>
      <c r="J27" s="34"/>
      <c r="K27" s="29"/>
    </row>
    <row r="28" ht="30.0" customHeight="1">
      <c r="A28" s="30"/>
      <c r="B28" s="34"/>
      <c r="C28" s="28" t="str">
        <f t="array" ref="C28">IF($B28="","",IFERROR(INDEX('顧客台帳'!$B$4:$B$103,MATCH($B28,'顧客台帳'!$A$4:$A$103,0)),"未登録"))</f>
        <v/>
      </c>
      <c r="D28" s="34"/>
      <c r="E28" s="29"/>
      <c r="F28" s="29"/>
      <c r="G28" s="29"/>
      <c r="H28" s="37"/>
      <c r="I28" s="33" t="str">
        <f t="shared" si="1"/>
        <v/>
      </c>
      <c r="J28" s="34"/>
      <c r="K28" s="29"/>
    </row>
    <row r="29" ht="30.0" customHeight="1">
      <c r="A29" s="30"/>
      <c r="B29" s="34"/>
      <c r="C29" s="28" t="str">
        <f t="array" ref="C29">IF($B29="","",IFERROR(INDEX('顧客台帳'!$B$4:$B$103,MATCH($B29,'顧客台帳'!$A$4:$A$103,0)),"未登録"))</f>
        <v/>
      </c>
      <c r="D29" s="34"/>
      <c r="E29" s="29"/>
      <c r="F29" s="29"/>
      <c r="G29" s="29"/>
      <c r="H29" s="37"/>
      <c r="I29" s="33" t="str">
        <f t="shared" si="1"/>
        <v/>
      </c>
      <c r="J29" s="34"/>
      <c r="K29" s="29"/>
    </row>
    <row r="30" ht="30.0" customHeight="1">
      <c r="A30" s="30"/>
      <c r="B30" s="34"/>
      <c r="C30" s="28" t="str">
        <f t="array" ref="C30">IF($B30="","",IFERROR(INDEX('顧客台帳'!$B$4:$B$103,MATCH($B30,'顧客台帳'!$A$4:$A$103,0)),"未登録"))</f>
        <v/>
      </c>
      <c r="D30" s="34"/>
      <c r="E30" s="29"/>
      <c r="F30" s="29"/>
      <c r="G30" s="29"/>
      <c r="H30" s="37"/>
      <c r="I30" s="33" t="str">
        <f t="shared" si="1"/>
        <v/>
      </c>
      <c r="J30" s="34"/>
      <c r="K30" s="29"/>
    </row>
    <row r="31" ht="30.0" customHeight="1">
      <c r="A31" s="30"/>
      <c r="B31" s="34"/>
      <c r="C31" s="28" t="str">
        <f t="array" ref="C31">IF($B31="","",IFERROR(INDEX('顧客台帳'!$B$4:$B$103,MATCH($B31,'顧客台帳'!$A$4:$A$103,0)),"未登録"))</f>
        <v/>
      </c>
      <c r="D31" s="34"/>
      <c r="E31" s="29"/>
      <c r="F31" s="29"/>
      <c r="G31" s="29"/>
      <c r="H31" s="37"/>
      <c r="I31" s="33" t="str">
        <f t="shared" si="1"/>
        <v/>
      </c>
      <c r="J31" s="34"/>
      <c r="K31" s="29"/>
    </row>
    <row r="32" ht="30.0" customHeight="1">
      <c r="A32" s="30"/>
      <c r="B32" s="34"/>
      <c r="C32" s="28" t="str">
        <f t="array" ref="C32">IF($B32="","",IFERROR(INDEX('顧客台帳'!$B$4:$B$103,MATCH($B32,'顧客台帳'!$A$4:$A$103,0)),"未登録"))</f>
        <v/>
      </c>
      <c r="D32" s="34"/>
      <c r="E32" s="29"/>
      <c r="F32" s="29"/>
      <c r="G32" s="29"/>
      <c r="H32" s="37"/>
      <c r="I32" s="33" t="str">
        <f t="shared" si="1"/>
        <v/>
      </c>
      <c r="J32" s="34"/>
      <c r="K32" s="29"/>
    </row>
    <row r="33" ht="30.0" customHeight="1">
      <c r="A33" s="30"/>
      <c r="B33" s="34"/>
      <c r="C33" s="28" t="str">
        <f t="array" ref="C33">IF($B33="","",IFERROR(INDEX('顧客台帳'!$B$4:$B$103,MATCH($B33,'顧客台帳'!$A$4:$A$103,0)),"未登録"))</f>
        <v/>
      </c>
      <c r="D33" s="34"/>
      <c r="E33" s="29"/>
      <c r="F33" s="29"/>
      <c r="G33" s="29"/>
      <c r="H33" s="37"/>
      <c r="I33" s="33" t="str">
        <f t="shared" si="1"/>
        <v/>
      </c>
      <c r="J33" s="34"/>
      <c r="K33" s="29"/>
    </row>
    <row r="34" ht="30.0" customHeight="1">
      <c r="A34" s="30"/>
      <c r="B34" s="34"/>
      <c r="C34" s="28" t="str">
        <f t="array" ref="C34">IF($B34="","",IFERROR(INDEX('顧客台帳'!$B$4:$B$103,MATCH($B34,'顧客台帳'!$A$4:$A$103,0)),"未登録"))</f>
        <v/>
      </c>
      <c r="D34" s="34"/>
      <c r="E34" s="29"/>
      <c r="F34" s="29"/>
      <c r="G34" s="29"/>
      <c r="H34" s="37"/>
      <c r="I34" s="33" t="str">
        <f t="shared" si="1"/>
        <v/>
      </c>
      <c r="J34" s="34"/>
      <c r="K34" s="29"/>
    </row>
    <row r="35" ht="30.0" customHeight="1">
      <c r="A35" s="30"/>
      <c r="B35" s="34"/>
      <c r="C35" s="28" t="str">
        <f t="array" ref="C35">IF($B35="","",IFERROR(INDEX('顧客台帳'!$B$4:$B$103,MATCH($B35,'顧客台帳'!$A$4:$A$103,0)),"未登録"))</f>
        <v/>
      </c>
      <c r="D35" s="34"/>
      <c r="E35" s="29"/>
      <c r="F35" s="29"/>
      <c r="G35" s="29"/>
      <c r="H35" s="37"/>
      <c r="I35" s="33" t="str">
        <f t="shared" si="1"/>
        <v/>
      </c>
      <c r="J35" s="34"/>
      <c r="K35" s="29"/>
    </row>
    <row r="36" ht="30.0" customHeight="1">
      <c r="A36" s="30"/>
      <c r="B36" s="34"/>
      <c r="C36" s="28" t="str">
        <f t="array" ref="C36">IF($B36="","",IFERROR(INDEX('顧客台帳'!$B$4:$B$103,MATCH($B36,'顧客台帳'!$A$4:$A$103,0)),"未登録"))</f>
        <v/>
      </c>
      <c r="D36" s="34"/>
      <c r="E36" s="29"/>
      <c r="F36" s="29"/>
      <c r="G36" s="29"/>
      <c r="H36" s="37"/>
      <c r="I36" s="33" t="str">
        <f t="shared" si="1"/>
        <v/>
      </c>
      <c r="J36" s="34"/>
      <c r="K36" s="29"/>
    </row>
    <row r="37" ht="30.0" customHeight="1">
      <c r="A37" s="30"/>
      <c r="B37" s="34"/>
      <c r="C37" s="28" t="str">
        <f t="array" ref="C37">IF($B37="","",IFERROR(INDEX('顧客台帳'!$B$4:$B$103,MATCH($B37,'顧客台帳'!$A$4:$A$103,0)),"未登録"))</f>
        <v/>
      </c>
      <c r="D37" s="34"/>
      <c r="E37" s="29"/>
      <c r="F37" s="29"/>
      <c r="G37" s="29"/>
      <c r="H37" s="37"/>
      <c r="I37" s="33" t="str">
        <f t="shared" si="1"/>
        <v/>
      </c>
      <c r="J37" s="34"/>
      <c r="K37" s="29"/>
    </row>
    <row r="38" ht="30.0" customHeight="1">
      <c r="A38" s="30"/>
      <c r="B38" s="34"/>
      <c r="C38" s="28" t="str">
        <f t="array" ref="C38">IF($B38="","",IFERROR(INDEX('顧客台帳'!$B$4:$B$103,MATCH($B38,'顧客台帳'!$A$4:$A$103,0)),"未登録"))</f>
        <v/>
      </c>
      <c r="D38" s="34"/>
      <c r="E38" s="29"/>
      <c r="F38" s="29"/>
      <c r="G38" s="29"/>
      <c r="H38" s="37"/>
      <c r="I38" s="33" t="str">
        <f t="shared" si="1"/>
        <v/>
      </c>
      <c r="J38" s="34"/>
      <c r="K38" s="29"/>
    </row>
    <row r="39" ht="30.0" customHeight="1">
      <c r="A39" s="30"/>
      <c r="B39" s="34"/>
      <c r="C39" s="28" t="str">
        <f t="array" ref="C39">IF($B39="","",IFERROR(INDEX('顧客台帳'!$B$4:$B$103,MATCH($B39,'顧客台帳'!$A$4:$A$103,0)),"未登録"))</f>
        <v/>
      </c>
      <c r="D39" s="34"/>
      <c r="E39" s="29"/>
      <c r="F39" s="29"/>
      <c r="G39" s="29"/>
      <c r="H39" s="37"/>
      <c r="I39" s="33" t="str">
        <f t="shared" si="1"/>
        <v/>
      </c>
      <c r="J39" s="34"/>
      <c r="K39" s="29"/>
    </row>
    <row r="40" ht="30.0" customHeight="1">
      <c r="A40" s="30"/>
      <c r="B40" s="34"/>
      <c r="C40" s="28" t="str">
        <f t="array" ref="C40">IF($B40="","",IFERROR(INDEX('顧客台帳'!$B$4:$B$103,MATCH($B40,'顧客台帳'!$A$4:$A$103,0)),"未登録"))</f>
        <v/>
      </c>
      <c r="D40" s="34"/>
      <c r="E40" s="29"/>
      <c r="F40" s="29"/>
      <c r="G40" s="29"/>
      <c r="H40" s="37"/>
      <c r="I40" s="33" t="str">
        <f t="shared" si="1"/>
        <v/>
      </c>
      <c r="J40" s="34"/>
      <c r="K40" s="29"/>
    </row>
    <row r="41" ht="30.0" customHeight="1">
      <c r="A41" s="30"/>
      <c r="B41" s="34"/>
      <c r="C41" s="28" t="str">
        <f t="array" ref="C41">IF($B41="","",IFERROR(INDEX('顧客台帳'!$B$4:$B$103,MATCH($B41,'顧客台帳'!$A$4:$A$103,0)),"未登録"))</f>
        <v/>
      </c>
      <c r="D41" s="34"/>
      <c r="E41" s="29"/>
      <c r="F41" s="29"/>
      <c r="G41" s="29"/>
      <c r="H41" s="37"/>
      <c r="I41" s="33" t="str">
        <f t="shared" si="1"/>
        <v/>
      </c>
      <c r="J41" s="34"/>
      <c r="K41" s="29"/>
    </row>
    <row r="42" ht="30.0" customHeight="1">
      <c r="A42" s="30"/>
      <c r="B42" s="34"/>
      <c r="C42" s="28" t="str">
        <f t="array" ref="C42">IF($B42="","",IFERROR(INDEX('顧客台帳'!$B$4:$B$103,MATCH($B42,'顧客台帳'!$A$4:$A$103,0)),"未登録"))</f>
        <v/>
      </c>
      <c r="D42" s="34"/>
      <c r="E42" s="29"/>
      <c r="F42" s="29"/>
      <c r="G42" s="29"/>
      <c r="H42" s="37"/>
      <c r="I42" s="33" t="str">
        <f t="shared" si="1"/>
        <v/>
      </c>
      <c r="J42" s="34"/>
      <c r="K42" s="29"/>
    </row>
    <row r="43" ht="30.0" customHeight="1">
      <c r="A43" s="30"/>
      <c r="B43" s="34"/>
      <c r="C43" s="28" t="str">
        <f t="array" ref="C43">IF($B43="","",IFERROR(INDEX('顧客台帳'!$B$4:$B$103,MATCH($B43,'顧客台帳'!$A$4:$A$103,0)),"未登録"))</f>
        <v/>
      </c>
      <c r="D43" s="34"/>
      <c r="E43" s="29"/>
      <c r="F43" s="29"/>
      <c r="G43" s="29"/>
      <c r="H43" s="37"/>
      <c r="I43" s="33" t="str">
        <f t="shared" si="1"/>
        <v/>
      </c>
      <c r="J43" s="34"/>
      <c r="K43" s="29"/>
    </row>
    <row r="44" ht="30.0" customHeight="1">
      <c r="A44" s="30"/>
      <c r="B44" s="34"/>
      <c r="C44" s="28" t="str">
        <f t="array" ref="C44">IF($B44="","",IFERROR(INDEX('顧客台帳'!$B$4:$B$103,MATCH($B44,'顧客台帳'!$A$4:$A$103,0)),"未登録"))</f>
        <v/>
      </c>
      <c r="D44" s="34"/>
      <c r="E44" s="29"/>
      <c r="F44" s="29"/>
      <c r="G44" s="29"/>
      <c r="H44" s="37"/>
      <c r="I44" s="33" t="str">
        <f t="shared" si="1"/>
        <v/>
      </c>
      <c r="J44" s="34"/>
      <c r="K44" s="29"/>
    </row>
    <row r="45" ht="30.0" customHeight="1">
      <c r="A45" s="30"/>
      <c r="B45" s="34"/>
      <c r="C45" s="28" t="str">
        <f t="array" ref="C45">IF($B45="","",IFERROR(INDEX('顧客台帳'!$B$4:$B$103,MATCH($B45,'顧客台帳'!$A$4:$A$103,0)),"未登録"))</f>
        <v/>
      </c>
      <c r="D45" s="34"/>
      <c r="E45" s="29"/>
      <c r="F45" s="29"/>
      <c r="G45" s="29"/>
      <c r="H45" s="37"/>
      <c r="I45" s="33" t="str">
        <f t="shared" si="1"/>
        <v/>
      </c>
      <c r="J45" s="34"/>
      <c r="K45" s="29"/>
    </row>
    <row r="46" ht="30.0" customHeight="1">
      <c r="A46" s="30"/>
      <c r="B46" s="34"/>
      <c r="C46" s="28" t="str">
        <f t="array" ref="C46">IF($B46="","",IFERROR(INDEX('顧客台帳'!$B$4:$B$103,MATCH($B46,'顧客台帳'!$A$4:$A$103,0)),"未登録"))</f>
        <v/>
      </c>
      <c r="D46" s="34"/>
      <c r="E46" s="29"/>
      <c r="F46" s="29"/>
      <c r="G46" s="29"/>
      <c r="H46" s="37"/>
      <c r="I46" s="33" t="str">
        <f t="shared" si="1"/>
        <v/>
      </c>
      <c r="J46" s="34"/>
      <c r="K46" s="29"/>
    </row>
    <row r="47" ht="30.0" customHeight="1">
      <c r="A47" s="30"/>
      <c r="B47" s="34"/>
      <c r="C47" s="28" t="str">
        <f t="array" ref="C47">IF($B47="","",IFERROR(INDEX('顧客台帳'!$B$4:$B$103,MATCH($B47,'顧客台帳'!$A$4:$A$103,0)),"未登録"))</f>
        <v/>
      </c>
      <c r="D47" s="34"/>
      <c r="E47" s="29"/>
      <c r="F47" s="29"/>
      <c r="G47" s="29"/>
      <c r="H47" s="37"/>
      <c r="I47" s="33" t="str">
        <f t="shared" si="1"/>
        <v/>
      </c>
      <c r="J47" s="34"/>
      <c r="K47" s="29"/>
    </row>
    <row r="48" ht="30.0" customHeight="1">
      <c r="A48" s="30"/>
      <c r="B48" s="34"/>
      <c r="C48" s="28" t="str">
        <f t="array" ref="C48">IF($B48="","",IFERROR(INDEX('顧客台帳'!$B$4:$B$103,MATCH($B48,'顧客台帳'!$A$4:$A$103,0)),"未登録"))</f>
        <v/>
      </c>
      <c r="D48" s="34"/>
      <c r="E48" s="29"/>
      <c r="F48" s="29"/>
      <c r="G48" s="29"/>
      <c r="H48" s="37"/>
      <c r="I48" s="33" t="str">
        <f t="shared" si="1"/>
        <v/>
      </c>
      <c r="J48" s="34"/>
      <c r="K48" s="29"/>
    </row>
    <row r="49" ht="30.0" customHeight="1">
      <c r="A49" s="30"/>
      <c r="B49" s="34"/>
      <c r="C49" s="28" t="str">
        <f t="array" ref="C49">IF($B49="","",IFERROR(INDEX('顧客台帳'!$B$4:$B$103,MATCH($B49,'顧客台帳'!$A$4:$A$103,0)),"未登録"))</f>
        <v/>
      </c>
      <c r="D49" s="34"/>
      <c r="E49" s="29"/>
      <c r="F49" s="29"/>
      <c r="G49" s="29"/>
      <c r="H49" s="37"/>
      <c r="I49" s="33" t="str">
        <f t="shared" si="1"/>
        <v/>
      </c>
      <c r="J49" s="34"/>
      <c r="K49" s="29"/>
    </row>
    <row r="50" ht="30.0" customHeight="1">
      <c r="A50" s="30"/>
      <c r="B50" s="34"/>
      <c r="C50" s="28" t="str">
        <f t="array" ref="C50">IF($B50="","",IFERROR(INDEX('顧客台帳'!$B$4:$B$103,MATCH($B50,'顧客台帳'!$A$4:$A$103,0)),"未登録"))</f>
        <v/>
      </c>
      <c r="D50" s="34"/>
      <c r="E50" s="29"/>
      <c r="F50" s="29"/>
      <c r="G50" s="29"/>
      <c r="H50" s="37"/>
      <c r="I50" s="33" t="str">
        <f t="shared" si="1"/>
        <v/>
      </c>
      <c r="J50" s="34"/>
      <c r="K50" s="29"/>
    </row>
    <row r="51" ht="30.0" customHeight="1">
      <c r="A51" s="30"/>
      <c r="B51" s="34"/>
      <c r="C51" s="28" t="str">
        <f t="array" ref="C51">IF($B51="","",IFERROR(INDEX('顧客台帳'!$B$4:$B$103,MATCH($B51,'顧客台帳'!$A$4:$A$103,0)),"未登録"))</f>
        <v/>
      </c>
      <c r="D51" s="34"/>
      <c r="E51" s="29"/>
      <c r="F51" s="29"/>
      <c r="G51" s="29"/>
      <c r="H51" s="37"/>
      <c r="I51" s="33" t="str">
        <f t="shared" si="1"/>
        <v/>
      </c>
      <c r="J51" s="34"/>
      <c r="K51" s="29"/>
    </row>
    <row r="52" ht="30.0" customHeight="1">
      <c r="A52" s="30"/>
      <c r="B52" s="34"/>
      <c r="C52" s="28" t="str">
        <f t="array" ref="C52">IF($B52="","",IFERROR(INDEX('顧客台帳'!$B$4:$B$103,MATCH($B52,'顧客台帳'!$A$4:$A$103,0)),"未登録"))</f>
        <v/>
      </c>
      <c r="D52" s="34"/>
      <c r="E52" s="29"/>
      <c r="F52" s="29"/>
      <c r="G52" s="29"/>
      <c r="H52" s="37"/>
      <c r="I52" s="33" t="str">
        <f t="shared" si="1"/>
        <v/>
      </c>
      <c r="J52" s="34"/>
      <c r="K52" s="29"/>
    </row>
    <row r="53" ht="30.0" customHeight="1">
      <c r="A53" s="30"/>
      <c r="B53" s="34"/>
      <c r="C53" s="28" t="str">
        <f t="array" ref="C53">IF($B53="","",IFERROR(INDEX('顧客台帳'!$B$4:$B$103,MATCH($B53,'顧客台帳'!$A$4:$A$103,0)),"未登録"))</f>
        <v/>
      </c>
      <c r="D53" s="34"/>
      <c r="E53" s="29"/>
      <c r="F53" s="29"/>
      <c r="G53" s="29"/>
      <c r="H53" s="37"/>
      <c r="I53" s="33" t="str">
        <f t="shared" si="1"/>
        <v/>
      </c>
      <c r="J53" s="34"/>
      <c r="K53" s="29"/>
    </row>
    <row r="54" ht="30.0" customHeight="1">
      <c r="A54" s="30"/>
      <c r="B54" s="34"/>
      <c r="C54" s="28" t="str">
        <f t="array" ref="C54">IF($B54="","",IFERROR(INDEX('顧客台帳'!$B$4:$B$103,MATCH($B54,'顧客台帳'!$A$4:$A$103,0)),"未登録"))</f>
        <v/>
      </c>
      <c r="D54" s="34"/>
      <c r="E54" s="29"/>
      <c r="F54" s="29"/>
      <c r="G54" s="29"/>
      <c r="H54" s="37"/>
      <c r="I54" s="33" t="str">
        <f t="shared" si="1"/>
        <v/>
      </c>
      <c r="J54" s="34"/>
      <c r="K54" s="29"/>
    </row>
    <row r="55" ht="30.0" customHeight="1">
      <c r="A55" s="30"/>
      <c r="B55" s="34"/>
      <c r="C55" s="28" t="str">
        <f t="array" ref="C55">IF($B55="","",IFERROR(INDEX('顧客台帳'!$B$4:$B$103,MATCH($B55,'顧客台帳'!$A$4:$A$103,0)),"未登録"))</f>
        <v/>
      </c>
      <c r="D55" s="34"/>
      <c r="E55" s="29"/>
      <c r="F55" s="29"/>
      <c r="G55" s="29"/>
      <c r="H55" s="37"/>
      <c r="I55" s="33" t="str">
        <f t="shared" si="1"/>
        <v/>
      </c>
      <c r="J55" s="34"/>
      <c r="K55" s="29"/>
    </row>
    <row r="56" ht="30.0" customHeight="1">
      <c r="A56" s="30"/>
      <c r="B56" s="34"/>
      <c r="C56" s="28" t="str">
        <f t="array" ref="C56">IF($B56="","",IFERROR(INDEX('顧客台帳'!$B$4:$B$103,MATCH($B56,'顧客台帳'!$A$4:$A$103,0)),"未登録"))</f>
        <v/>
      </c>
      <c r="D56" s="34"/>
      <c r="E56" s="29"/>
      <c r="F56" s="29"/>
      <c r="G56" s="29"/>
      <c r="H56" s="37"/>
      <c r="I56" s="33" t="str">
        <f t="shared" si="1"/>
        <v/>
      </c>
      <c r="J56" s="34"/>
      <c r="K56" s="29"/>
    </row>
    <row r="57" ht="30.0" customHeight="1">
      <c r="A57" s="30"/>
      <c r="B57" s="34"/>
      <c r="C57" s="28" t="str">
        <f t="array" ref="C57">IF($B57="","",IFERROR(INDEX('顧客台帳'!$B$4:$B$103,MATCH($B57,'顧客台帳'!$A$4:$A$103,0)),"未登録"))</f>
        <v/>
      </c>
      <c r="D57" s="34"/>
      <c r="E57" s="29"/>
      <c r="F57" s="29"/>
      <c r="G57" s="29"/>
      <c r="H57" s="37"/>
      <c r="I57" s="33" t="str">
        <f t="shared" si="1"/>
        <v/>
      </c>
      <c r="J57" s="34"/>
      <c r="K57" s="29"/>
    </row>
    <row r="58" ht="30.0" customHeight="1">
      <c r="A58" s="30"/>
      <c r="B58" s="34"/>
      <c r="C58" s="28" t="str">
        <f t="array" ref="C58">IF($B58="","",IFERROR(INDEX('顧客台帳'!$B$4:$B$103,MATCH($B58,'顧客台帳'!$A$4:$A$103,0)),"未登録"))</f>
        <v/>
      </c>
      <c r="D58" s="34"/>
      <c r="E58" s="29"/>
      <c r="F58" s="29"/>
      <c r="G58" s="29"/>
      <c r="H58" s="37"/>
      <c r="I58" s="33" t="str">
        <f t="shared" si="1"/>
        <v/>
      </c>
      <c r="J58" s="34"/>
      <c r="K58" s="29"/>
    </row>
    <row r="59" ht="30.0" customHeight="1">
      <c r="A59" s="30"/>
      <c r="B59" s="34"/>
      <c r="C59" s="28" t="str">
        <f t="array" ref="C59">IF($B59="","",IFERROR(INDEX('顧客台帳'!$B$4:$B$103,MATCH($B59,'顧客台帳'!$A$4:$A$103,0)),"未登録"))</f>
        <v/>
      </c>
      <c r="D59" s="34"/>
      <c r="E59" s="29"/>
      <c r="F59" s="29"/>
      <c r="G59" s="29"/>
      <c r="H59" s="37"/>
      <c r="I59" s="33" t="str">
        <f t="shared" si="1"/>
        <v/>
      </c>
      <c r="J59" s="34"/>
      <c r="K59" s="29"/>
    </row>
    <row r="60" ht="30.0" customHeight="1">
      <c r="A60" s="30"/>
      <c r="B60" s="34"/>
      <c r="C60" s="28" t="str">
        <f t="array" ref="C60">IF($B60="","",IFERROR(INDEX('顧客台帳'!$B$4:$B$103,MATCH($B60,'顧客台帳'!$A$4:$A$103,0)),"未登録"))</f>
        <v/>
      </c>
      <c r="D60" s="34"/>
      <c r="E60" s="29"/>
      <c r="F60" s="29"/>
      <c r="G60" s="29"/>
      <c r="H60" s="37"/>
      <c r="I60" s="33" t="str">
        <f t="shared" si="1"/>
        <v/>
      </c>
      <c r="J60" s="34"/>
      <c r="K60" s="29"/>
    </row>
    <row r="61" ht="30.0" customHeight="1">
      <c r="A61" s="30"/>
      <c r="B61" s="34"/>
      <c r="C61" s="28" t="str">
        <f t="array" ref="C61">IF($B61="","",IFERROR(INDEX('顧客台帳'!$B$4:$B$103,MATCH($B61,'顧客台帳'!$A$4:$A$103,0)),"未登録"))</f>
        <v/>
      </c>
      <c r="D61" s="34"/>
      <c r="E61" s="29"/>
      <c r="F61" s="29"/>
      <c r="G61" s="29"/>
      <c r="H61" s="37"/>
      <c r="I61" s="33" t="str">
        <f t="shared" si="1"/>
        <v/>
      </c>
      <c r="J61" s="34"/>
      <c r="K61" s="29"/>
    </row>
    <row r="62" ht="30.0" customHeight="1">
      <c r="A62" s="30"/>
      <c r="B62" s="34"/>
      <c r="C62" s="28" t="str">
        <f t="array" ref="C62">IF($B62="","",IFERROR(INDEX('顧客台帳'!$B$4:$B$103,MATCH($B62,'顧客台帳'!$A$4:$A$103,0)),"未登録"))</f>
        <v/>
      </c>
      <c r="D62" s="34"/>
      <c r="E62" s="29"/>
      <c r="F62" s="29"/>
      <c r="G62" s="29"/>
      <c r="H62" s="37"/>
      <c r="I62" s="33" t="str">
        <f t="shared" si="1"/>
        <v/>
      </c>
      <c r="J62" s="34"/>
      <c r="K62" s="29"/>
    </row>
    <row r="63" ht="30.0" customHeight="1">
      <c r="A63" s="30"/>
      <c r="B63" s="34"/>
      <c r="C63" s="28" t="str">
        <f t="array" ref="C63">IF($B63="","",IFERROR(INDEX('顧客台帳'!$B$4:$B$103,MATCH($B63,'顧客台帳'!$A$4:$A$103,0)),"未登録"))</f>
        <v/>
      </c>
      <c r="D63" s="34"/>
      <c r="E63" s="29"/>
      <c r="F63" s="29"/>
      <c r="G63" s="29"/>
      <c r="H63" s="37"/>
      <c r="I63" s="33" t="str">
        <f t="shared" si="1"/>
        <v/>
      </c>
      <c r="J63" s="34"/>
      <c r="K63" s="29"/>
    </row>
    <row r="64" ht="30.0" customHeight="1">
      <c r="A64" s="30"/>
      <c r="B64" s="34"/>
      <c r="C64" s="28" t="str">
        <f t="array" ref="C64">IF($B64="","",IFERROR(INDEX('顧客台帳'!$B$4:$B$103,MATCH($B64,'顧客台帳'!$A$4:$A$103,0)),"未登録"))</f>
        <v/>
      </c>
      <c r="D64" s="34"/>
      <c r="E64" s="29"/>
      <c r="F64" s="29"/>
      <c r="G64" s="29"/>
      <c r="H64" s="37"/>
      <c r="I64" s="33" t="str">
        <f t="shared" si="1"/>
        <v/>
      </c>
      <c r="J64" s="34"/>
      <c r="K64" s="29"/>
    </row>
    <row r="65" ht="30.0" customHeight="1">
      <c r="A65" s="30"/>
      <c r="B65" s="34"/>
      <c r="C65" s="28" t="str">
        <f t="array" ref="C65">IF($B65="","",IFERROR(INDEX('顧客台帳'!$B$4:$B$103,MATCH($B65,'顧客台帳'!$A$4:$A$103,0)),"未登録"))</f>
        <v/>
      </c>
      <c r="D65" s="34"/>
      <c r="E65" s="29"/>
      <c r="F65" s="29"/>
      <c r="G65" s="29"/>
      <c r="H65" s="37"/>
      <c r="I65" s="33" t="str">
        <f t="shared" si="1"/>
        <v/>
      </c>
      <c r="J65" s="34"/>
      <c r="K65" s="29"/>
    </row>
    <row r="66" ht="30.0" customHeight="1">
      <c r="A66" s="30"/>
      <c r="B66" s="34"/>
      <c r="C66" s="28" t="str">
        <f t="array" ref="C66">IF($B66="","",IFERROR(INDEX('顧客台帳'!$B$4:$B$103,MATCH($B66,'顧客台帳'!$A$4:$A$103,0)),"未登録"))</f>
        <v/>
      </c>
      <c r="D66" s="34"/>
      <c r="E66" s="29"/>
      <c r="F66" s="29"/>
      <c r="G66" s="29"/>
      <c r="H66" s="37"/>
      <c r="I66" s="33" t="str">
        <f t="shared" si="1"/>
        <v/>
      </c>
      <c r="J66" s="34"/>
      <c r="K66" s="29"/>
    </row>
    <row r="67" ht="30.0" customHeight="1">
      <c r="A67" s="30"/>
      <c r="B67" s="34"/>
      <c r="C67" s="28" t="str">
        <f t="array" ref="C67">IF($B67="","",IFERROR(INDEX('顧客台帳'!$B$4:$B$103,MATCH($B67,'顧客台帳'!$A$4:$A$103,0)),"未登録"))</f>
        <v/>
      </c>
      <c r="D67" s="34"/>
      <c r="E67" s="29"/>
      <c r="F67" s="29"/>
      <c r="G67" s="29"/>
      <c r="H67" s="37"/>
      <c r="I67" s="33" t="str">
        <f t="shared" si="1"/>
        <v/>
      </c>
      <c r="J67" s="34"/>
      <c r="K67" s="29"/>
    </row>
    <row r="68" ht="30.0" customHeight="1">
      <c r="A68" s="30"/>
      <c r="B68" s="34"/>
      <c r="C68" s="28" t="str">
        <f t="array" ref="C68">IF($B68="","",IFERROR(INDEX('顧客台帳'!$B$4:$B$103,MATCH($B68,'顧客台帳'!$A$4:$A$103,0)),"未登録"))</f>
        <v/>
      </c>
      <c r="D68" s="34"/>
      <c r="E68" s="29"/>
      <c r="F68" s="29"/>
      <c r="G68" s="29"/>
      <c r="H68" s="37"/>
      <c r="I68" s="33" t="str">
        <f t="shared" si="1"/>
        <v/>
      </c>
      <c r="J68" s="34"/>
      <c r="K68" s="29"/>
    </row>
    <row r="69" ht="30.0" customHeight="1">
      <c r="A69" s="30"/>
      <c r="B69" s="34"/>
      <c r="C69" s="28" t="str">
        <f t="array" ref="C69">IF($B69="","",IFERROR(INDEX('顧客台帳'!$B$4:$B$103,MATCH($B69,'顧客台帳'!$A$4:$A$103,0)),"未登録"))</f>
        <v/>
      </c>
      <c r="D69" s="34"/>
      <c r="E69" s="29"/>
      <c r="F69" s="29"/>
      <c r="G69" s="29"/>
      <c r="H69" s="37"/>
      <c r="I69" s="33" t="str">
        <f t="shared" si="1"/>
        <v/>
      </c>
      <c r="J69" s="34"/>
      <c r="K69" s="29"/>
    </row>
    <row r="70" ht="30.0" customHeight="1">
      <c r="A70" s="30"/>
      <c r="B70" s="34"/>
      <c r="C70" s="28" t="str">
        <f t="array" ref="C70">IF($B70="","",IFERROR(INDEX('顧客台帳'!$B$4:$B$103,MATCH($B70,'顧客台帳'!$A$4:$A$103,0)),"未登録"))</f>
        <v/>
      </c>
      <c r="D70" s="34"/>
      <c r="E70" s="29"/>
      <c r="F70" s="29"/>
      <c r="G70" s="29"/>
      <c r="H70" s="37"/>
      <c r="I70" s="33" t="str">
        <f t="shared" si="1"/>
        <v/>
      </c>
      <c r="J70" s="34"/>
      <c r="K70" s="29"/>
    </row>
    <row r="71" ht="30.0" customHeight="1">
      <c r="A71" s="30"/>
      <c r="B71" s="34"/>
      <c r="C71" s="28" t="str">
        <f t="array" ref="C71">IF($B71="","",IFERROR(INDEX('顧客台帳'!$B$4:$B$103,MATCH($B71,'顧客台帳'!$A$4:$A$103,0)),"未登録"))</f>
        <v/>
      </c>
      <c r="D71" s="34"/>
      <c r="E71" s="29"/>
      <c r="F71" s="29"/>
      <c r="G71" s="29"/>
      <c r="H71" s="37"/>
      <c r="I71" s="33" t="str">
        <f t="shared" si="1"/>
        <v/>
      </c>
      <c r="J71" s="34"/>
      <c r="K71" s="29"/>
    </row>
    <row r="72" ht="30.0" customHeight="1">
      <c r="A72" s="30"/>
      <c r="B72" s="34"/>
      <c r="C72" s="28" t="str">
        <f t="array" ref="C72">IF($B72="","",IFERROR(INDEX('顧客台帳'!$B$4:$B$103,MATCH($B72,'顧客台帳'!$A$4:$A$103,0)),"未登録"))</f>
        <v/>
      </c>
      <c r="D72" s="34"/>
      <c r="E72" s="29"/>
      <c r="F72" s="29"/>
      <c r="G72" s="29"/>
      <c r="H72" s="37"/>
      <c r="I72" s="33" t="str">
        <f t="shared" si="1"/>
        <v/>
      </c>
      <c r="J72" s="34"/>
      <c r="K72" s="29"/>
    </row>
    <row r="73" ht="30.0" customHeight="1">
      <c r="A73" s="30"/>
      <c r="B73" s="34"/>
      <c r="C73" s="28" t="str">
        <f t="array" ref="C73">IF($B73="","",IFERROR(INDEX('顧客台帳'!$B$4:$B$103,MATCH($B73,'顧客台帳'!$A$4:$A$103,0)),"未登録"))</f>
        <v/>
      </c>
      <c r="D73" s="34"/>
      <c r="E73" s="29"/>
      <c r="F73" s="29"/>
      <c r="G73" s="29"/>
      <c r="H73" s="37"/>
      <c r="I73" s="33" t="str">
        <f t="shared" si="1"/>
        <v/>
      </c>
      <c r="J73" s="34"/>
      <c r="K73" s="29"/>
    </row>
    <row r="74" ht="30.0" customHeight="1">
      <c r="A74" s="30"/>
      <c r="B74" s="34"/>
      <c r="C74" s="28" t="str">
        <f t="array" ref="C74">IF($B74="","",IFERROR(INDEX('顧客台帳'!$B$4:$B$103,MATCH($B74,'顧客台帳'!$A$4:$A$103,0)),"未登録"))</f>
        <v/>
      </c>
      <c r="D74" s="34"/>
      <c r="E74" s="29"/>
      <c r="F74" s="29"/>
      <c r="G74" s="29"/>
      <c r="H74" s="37"/>
      <c r="I74" s="33" t="str">
        <f t="shared" si="1"/>
        <v/>
      </c>
      <c r="J74" s="34"/>
      <c r="K74" s="29"/>
    </row>
    <row r="75" ht="30.0" customHeight="1">
      <c r="A75" s="30"/>
      <c r="B75" s="34"/>
      <c r="C75" s="28" t="str">
        <f t="array" ref="C75">IF($B75="","",IFERROR(INDEX('顧客台帳'!$B$4:$B$103,MATCH($B75,'顧客台帳'!$A$4:$A$103,0)),"未登録"))</f>
        <v/>
      </c>
      <c r="D75" s="34"/>
      <c r="E75" s="29"/>
      <c r="F75" s="29"/>
      <c r="G75" s="29"/>
      <c r="H75" s="37"/>
      <c r="I75" s="33" t="str">
        <f t="shared" si="1"/>
        <v/>
      </c>
      <c r="J75" s="34"/>
      <c r="K75" s="29"/>
    </row>
    <row r="76" ht="30.0" customHeight="1">
      <c r="A76" s="30"/>
      <c r="B76" s="34"/>
      <c r="C76" s="28" t="str">
        <f t="array" ref="C76">IF($B76="","",IFERROR(INDEX('顧客台帳'!$B$4:$B$103,MATCH($B76,'顧客台帳'!$A$4:$A$103,0)),"未登録"))</f>
        <v/>
      </c>
      <c r="D76" s="34"/>
      <c r="E76" s="29"/>
      <c r="F76" s="29"/>
      <c r="G76" s="29"/>
      <c r="H76" s="37"/>
      <c r="I76" s="33" t="str">
        <f t="shared" si="1"/>
        <v/>
      </c>
      <c r="J76" s="34"/>
      <c r="K76" s="29"/>
    </row>
    <row r="77" ht="30.0" customHeight="1">
      <c r="A77" s="30"/>
      <c r="B77" s="34"/>
      <c r="C77" s="28" t="str">
        <f t="array" ref="C77">IF($B77="","",IFERROR(INDEX('顧客台帳'!$B$4:$B$103,MATCH($B77,'顧客台帳'!$A$4:$A$103,0)),"未登録"))</f>
        <v/>
      </c>
      <c r="D77" s="34"/>
      <c r="E77" s="29"/>
      <c r="F77" s="29"/>
      <c r="G77" s="29"/>
      <c r="H77" s="37"/>
      <c r="I77" s="33" t="str">
        <f t="shared" si="1"/>
        <v/>
      </c>
      <c r="J77" s="34"/>
      <c r="K77" s="29"/>
    </row>
    <row r="78" ht="30.0" customHeight="1">
      <c r="A78" s="30"/>
      <c r="B78" s="34"/>
      <c r="C78" s="28" t="str">
        <f t="array" ref="C78">IF($B78="","",IFERROR(INDEX('顧客台帳'!$B$4:$B$103,MATCH($B78,'顧客台帳'!$A$4:$A$103,0)),"未登録"))</f>
        <v/>
      </c>
      <c r="D78" s="34"/>
      <c r="E78" s="29"/>
      <c r="F78" s="29"/>
      <c r="G78" s="29"/>
      <c r="H78" s="37"/>
      <c r="I78" s="33" t="str">
        <f t="shared" si="1"/>
        <v/>
      </c>
      <c r="J78" s="34"/>
      <c r="K78" s="29"/>
    </row>
    <row r="79" ht="30.0" customHeight="1">
      <c r="A79" s="30"/>
      <c r="B79" s="34"/>
      <c r="C79" s="28" t="str">
        <f t="array" ref="C79">IF($B79="","",IFERROR(INDEX('顧客台帳'!$B$4:$B$103,MATCH($B79,'顧客台帳'!$A$4:$A$103,0)),"未登録"))</f>
        <v/>
      </c>
      <c r="D79" s="34"/>
      <c r="E79" s="29"/>
      <c r="F79" s="29"/>
      <c r="G79" s="29"/>
      <c r="H79" s="37"/>
      <c r="I79" s="33" t="str">
        <f t="shared" si="1"/>
        <v/>
      </c>
      <c r="J79" s="34"/>
      <c r="K79" s="29"/>
    </row>
    <row r="80" ht="30.0" customHeight="1">
      <c r="A80" s="30"/>
      <c r="B80" s="34"/>
      <c r="C80" s="28" t="str">
        <f t="array" ref="C80">IF($B80="","",IFERROR(INDEX('顧客台帳'!$B$4:$B$103,MATCH($B80,'顧客台帳'!$A$4:$A$103,0)),"未登録"))</f>
        <v/>
      </c>
      <c r="D80" s="34"/>
      <c r="E80" s="29"/>
      <c r="F80" s="29"/>
      <c r="G80" s="29"/>
      <c r="H80" s="37"/>
      <c r="I80" s="33" t="str">
        <f t="shared" si="1"/>
        <v/>
      </c>
      <c r="J80" s="34"/>
      <c r="K80" s="29"/>
    </row>
    <row r="81" ht="30.0" customHeight="1">
      <c r="A81" s="30"/>
      <c r="B81" s="34"/>
      <c r="C81" s="28" t="str">
        <f t="array" ref="C81">IF($B81="","",IFERROR(INDEX('顧客台帳'!$B$4:$B$103,MATCH($B81,'顧客台帳'!$A$4:$A$103,0)),"未登録"))</f>
        <v/>
      </c>
      <c r="D81" s="34"/>
      <c r="E81" s="29"/>
      <c r="F81" s="29"/>
      <c r="G81" s="29"/>
      <c r="H81" s="37"/>
      <c r="I81" s="33" t="str">
        <f t="shared" si="1"/>
        <v/>
      </c>
      <c r="J81" s="34"/>
      <c r="K81" s="29"/>
    </row>
    <row r="82" ht="30.0" customHeight="1">
      <c r="A82" s="30"/>
      <c r="B82" s="34"/>
      <c r="C82" s="28" t="str">
        <f t="array" ref="C82">IF($B82="","",IFERROR(INDEX('顧客台帳'!$B$4:$B$103,MATCH($B82,'顧客台帳'!$A$4:$A$103,0)),"未登録"))</f>
        <v/>
      </c>
      <c r="D82" s="34"/>
      <c r="E82" s="29"/>
      <c r="F82" s="29"/>
      <c r="G82" s="29"/>
      <c r="H82" s="37"/>
      <c r="I82" s="33" t="str">
        <f t="shared" si="1"/>
        <v/>
      </c>
      <c r="J82" s="34"/>
      <c r="K82" s="29"/>
    </row>
    <row r="83" ht="30.0" customHeight="1">
      <c r="A83" s="30"/>
      <c r="B83" s="34"/>
      <c r="C83" s="28" t="str">
        <f t="array" ref="C83">IF($B83="","",IFERROR(INDEX('顧客台帳'!$B$4:$B$103,MATCH($B83,'顧客台帳'!$A$4:$A$103,0)),"未登録"))</f>
        <v/>
      </c>
      <c r="D83" s="34"/>
      <c r="E83" s="29"/>
      <c r="F83" s="29"/>
      <c r="G83" s="29"/>
      <c r="H83" s="37"/>
      <c r="I83" s="33" t="str">
        <f t="shared" si="1"/>
        <v/>
      </c>
      <c r="J83" s="34"/>
      <c r="K83" s="29"/>
    </row>
    <row r="84" ht="30.0" customHeight="1">
      <c r="A84" s="30"/>
      <c r="B84" s="34"/>
      <c r="C84" s="28" t="str">
        <f t="array" ref="C84">IF($B84="","",IFERROR(INDEX('顧客台帳'!$B$4:$B$103,MATCH($B84,'顧客台帳'!$A$4:$A$103,0)),"未登録"))</f>
        <v/>
      </c>
      <c r="D84" s="34"/>
      <c r="E84" s="29"/>
      <c r="F84" s="29"/>
      <c r="G84" s="29"/>
      <c r="H84" s="37"/>
      <c r="I84" s="33" t="str">
        <f t="shared" si="1"/>
        <v/>
      </c>
      <c r="J84" s="34"/>
      <c r="K84" s="29"/>
    </row>
    <row r="85" ht="30.0" customHeight="1">
      <c r="A85" s="30"/>
      <c r="B85" s="34"/>
      <c r="C85" s="28" t="str">
        <f t="array" ref="C85">IF($B85="","",IFERROR(INDEX('顧客台帳'!$B$4:$B$103,MATCH($B85,'顧客台帳'!$A$4:$A$103,0)),"未登録"))</f>
        <v/>
      </c>
      <c r="D85" s="34"/>
      <c r="E85" s="29"/>
      <c r="F85" s="29"/>
      <c r="G85" s="29"/>
      <c r="H85" s="37"/>
      <c r="I85" s="33" t="str">
        <f t="shared" si="1"/>
        <v/>
      </c>
      <c r="J85" s="34"/>
      <c r="K85" s="29"/>
    </row>
    <row r="86" ht="30.0" customHeight="1">
      <c r="A86" s="30"/>
      <c r="B86" s="34"/>
      <c r="C86" s="28" t="str">
        <f t="array" ref="C86">IF($B86="","",IFERROR(INDEX('顧客台帳'!$B$4:$B$103,MATCH($B86,'顧客台帳'!$A$4:$A$103,0)),"未登録"))</f>
        <v/>
      </c>
      <c r="D86" s="34"/>
      <c r="E86" s="29"/>
      <c r="F86" s="29"/>
      <c r="G86" s="29"/>
      <c r="H86" s="37"/>
      <c r="I86" s="33" t="str">
        <f t="shared" si="1"/>
        <v/>
      </c>
      <c r="J86" s="34"/>
      <c r="K86" s="29"/>
    </row>
    <row r="87" ht="30.0" customHeight="1">
      <c r="A87" s="30"/>
      <c r="B87" s="34"/>
      <c r="C87" s="28" t="str">
        <f t="array" ref="C87">IF($B87="","",IFERROR(INDEX('顧客台帳'!$B$4:$B$103,MATCH($B87,'顧客台帳'!$A$4:$A$103,0)),"未登録"))</f>
        <v/>
      </c>
      <c r="D87" s="34"/>
      <c r="E87" s="29"/>
      <c r="F87" s="29"/>
      <c r="G87" s="29"/>
      <c r="H87" s="37"/>
      <c r="I87" s="33" t="str">
        <f t="shared" si="1"/>
        <v/>
      </c>
      <c r="J87" s="34"/>
      <c r="K87" s="29"/>
    </row>
    <row r="88" ht="30.0" customHeight="1">
      <c r="A88" s="30"/>
      <c r="B88" s="34"/>
      <c r="C88" s="28" t="str">
        <f t="array" ref="C88">IF($B88="","",IFERROR(INDEX('顧客台帳'!$B$4:$B$103,MATCH($B88,'顧客台帳'!$A$4:$A$103,0)),"未登録"))</f>
        <v/>
      </c>
      <c r="D88" s="34"/>
      <c r="E88" s="29"/>
      <c r="F88" s="29"/>
      <c r="G88" s="29"/>
      <c r="H88" s="37"/>
      <c r="I88" s="33" t="str">
        <f t="shared" si="1"/>
        <v/>
      </c>
      <c r="J88" s="34"/>
      <c r="K88" s="29"/>
    </row>
    <row r="89" ht="30.0" customHeight="1">
      <c r="A89" s="30"/>
      <c r="B89" s="34"/>
      <c r="C89" s="28" t="str">
        <f t="array" ref="C89">IF($B89="","",IFERROR(INDEX('顧客台帳'!$B$4:$B$103,MATCH($B89,'顧客台帳'!$A$4:$A$103,0)),"未登録"))</f>
        <v/>
      </c>
      <c r="D89" s="34"/>
      <c r="E89" s="29"/>
      <c r="F89" s="29"/>
      <c r="G89" s="29"/>
      <c r="H89" s="37"/>
      <c r="I89" s="33" t="str">
        <f t="shared" si="1"/>
        <v/>
      </c>
      <c r="J89" s="34"/>
      <c r="K89" s="29"/>
    </row>
    <row r="90" ht="30.0" customHeight="1">
      <c r="A90" s="30"/>
      <c r="B90" s="34"/>
      <c r="C90" s="28" t="str">
        <f t="array" ref="C90">IF($B90="","",IFERROR(INDEX('顧客台帳'!$B$4:$B$103,MATCH($B90,'顧客台帳'!$A$4:$A$103,0)),"未登録"))</f>
        <v/>
      </c>
      <c r="D90" s="34"/>
      <c r="E90" s="29"/>
      <c r="F90" s="29"/>
      <c r="G90" s="29"/>
      <c r="H90" s="37"/>
      <c r="I90" s="33" t="str">
        <f t="shared" si="1"/>
        <v/>
      </c>
      <c r="J90" s="34"/>
      <c r="K90" s="29"/>
    </row>
    <row r="91" ht="30.0" customHeight="1">
      <c r="A91" s="30"/>
      <c r="B91" s="34"/>
      <c r="C91" s="28" t="str">
        <f t="array" ref="C91">IF($B91="","",IFERROR(INDEX('顧客台帳'!$B$4:$B$103,MATCH($B91,'顧客台帳'!$A$4:$A$103,0)),"未登録"))</f>
        <v/>
      </c>
      <c r="D91" s="34"/>
      <c r="E91" s="29"/>
      <c r="F91" s="29"/>
      <c r="G91" s="29"/>
      <c r="H91" s="37"/>
      <c r="I91" s="33" t="str">
        <f t="shared" si="1"/>
        <v/>
      </c>
      <c r="J91" s="34"/>
      <c r="K91" s="29"/>
    </row>
    <row r="92" ht="30.0" customHeight="1">
      <c r="A92" s="30"/>
      <c r="B92" s="34"/>
      <c r="C92" s="28" t="str">
        <f t="array" ref="C92">IF($B92="","",IFERROR(INDEX('顧客台帳'!$B$4:$B$103,MATCH($B92,'顧客台帳'!$A$4:$A$103,0)),"未登録"))</f>
        <v/>
      </c>
      <c r="D92" s="34"/>
      <c r="E92" s="29"/>
      <c r="F92" s="29"/>
      <c r="G92" s="29"/>
      <c r="H92" s="37"/>
      <c r="I92" s="33" t="str">
        <f t="shared" si="1"/>
        <v/>
      </c>
      <c r="J92" s="34"/>
      <c r="K92" s="29"/>
    </row>
    <row r="93" ht="30.0" customHeight="1">
      <c r="A93" s="30"/>
      <c r="B93" s="34"/>
      <c r="C93" s="28" t="str">
        <f t="array" ref="C93">IF($B93="","",IFERROR(INDEX('顧客台帳'!$B$4:$B$103,MATCH($B93,'顧客台帳'!$A$4:$A$103,0)),"未登録"))</f>
        <v/>
      </c>
      <c r="D93" s="34"/>
      <c r="E93" s="29"/>
      <c r="F93" s="29"/>
      <c r="G93" s="29"/>
      <c r="H93" s="37"/>
      <c r="I93" s="33" t="str">
        <f t="shared" si="1"/>
        <v/>
      </c>
      <c r="J93" s="34"/>
      <c r="K93" s="29"/>
    </row>
    <row r="94" ht="30.0" customHeight="1">
      <c r="A94" s="30"/>
      <c r="B94" s="34"/>
      <c r="C94" s="28" t="str">
        <f t="array" ref="C94">IF($B94="","",IFERROR(INDEX('顧客台帳'!$B$4:$B$103,MATCH($B94,'顧客台帳'!$A$4:$A$103,0)),"未登録"))</f>
        <v/>
      </c>
      <c r="D94" s="34"/>
      <c r="E94" s="29"/>
      <c r="F94" s="29"/>
      <c r="G94" s="29"/>
      <c r="H94" s="37"/>
      <c r="I94" s="33" t="str">
        <f t="shared" si="1"/>
        <v/>
      </c>
      <c r="J94" s="34"/>
      <c r="K94" s="29"/>
    </row>
    <row r="95" ht="30.0" customHeight="1">
      <c r="A95" s="30"/>
      <c r="B95" s="34"/>
      <c r="C95" s="28" t="str">
        <f t="array" ref="C95">IF($B95="","",IFERROR(INDEX('顧客台帳'!$B$4:$B$103,MATCH($B95,'顧客台帳'!$A$4:$A$103,0)),"未登録"))</f>
        <v/>
      </c>
      <c r="D95" s="34"/>
      <c r="E95" s="29"/>
      <c r="F95" s="29"/>
      <c r="G95" s="29"/>
      <c r="H95" s="37"/>
      <c r="I95" s="33" t="str">
        <f t="shared" si="1"/>
        <v/>
      </c>
      <c r="J95" s="34"/>
      <c r="K95" s="29"/>
    </row>
    <row r="96" ht="30.0" customHeight="1">
      <c r="A96" s="30"/>
      <c r="B96" s="34"/>
      <c r="C96" s="28" t="str">
        <f t="array" ref="C96">IF($B96="","",IFERROR(INDEX('顧客台帳'!$B$4:$B$103,MATCH($B96,'顧客台帳'!$A$4:$A$103,0)),"未登録"))</f>
        <v/>
      </c>
      <c r="D96" s="34"/>
      <c r="E96" s="29"/>
      <c r="F96" s="29"/>
      <c r="G96" s="29"/>
      <c r="H96" s="37"/>
      <c r="I96" s="33" t="str">
        <f t="shared" si="1"/>
        <v/>
      </c>
      <c r="J96" s="34"/>
      <c r="K96" s="29"/>
    </row>
    <row r="97" ht="30.0" customHeight="1">
      <c r="A97" s="30"/>
      <c r="B97" s="34"/>
      <c r="C97" s="28" t="str">
        <f t="array" ref="C97">IF($B97="","",IFERROR(INDEX('顧客台帳'!$B$4:$B$103,MATCH($B97,'顧客台帳'!$A$4:$A$103,0)),"未登録"))</f>
        <v/>
      </c>
      <c r="D97" s="34"/>
      <c r="E97" s="29"/>
      <c r="F97" s="29"/>
      <c r="G97" s="29"/>
      <c r="H97" s="37"/>
      <c r="I97" s="33" t="str">
        <f t="shared" si="1"/>
        <v/>
      </c>
      <c r="J97" s="34"/>
      <c r="K97" s="29"/>
    </row>
    <row r="98" ht="30.0" customHeight="1">
      <c r="A98" s="30"/>
      <c r="B98" s="34"/>
      <c r="C98" s="28" t="str">
        <f t="array" ref="C98">IF($B98="","",IFERROR(INDEX('顧客台帳'!$B$4:$B$103,MATCH($B98,'顧客台帳'!$A$4:$A$103,0)),"未登録"))</f>
        <v/>
      </c>
      <c r="D98" s="34"/>
      <c r="E98" s="29"/>
      <c r="F98" s="29"/>
      <c r="G98" s="29"/>
      <c r="H98" s="37"/>
      <c r="I98" s="33" t="str">
        <f t="shared" si="1"/>
        <v/>
      </c>
      <c r="J98" s="34"/>
      <c r="K98" s="29"/>
    </row>
    <row r="99" ht="30.0" customHeight="1">
      <c r="A99" s="30"/>
      <c r="B99" s="34"/>
      <c r="C99" s="28" t="str">
        <f t="array" ref="C99">IF($B99="","",IFERROR(INDEX('顧客台帳'!$B$4:$B$103,MATCH($B99,'顧客台帳'!$A$4:$A$103,0)),"未登録"))</f>
        <v/>
      </c>
      <c r="D99" s="34"/>
      <c r="E99" s="29"/>
      <c r="F99" s="29"/>
      <c r="G99" s="29"/>
      <c r="H99" s="37"/>
      <c r="I99" s="33" t="str">
        <f t="shared" si="1"/>
        <v/>
      </c>
      <c r="J99" s="34"/>
      <c r="K99" s="29"/>
    </row>
    <row r="100" ht="30.0" customHeight="1">
      <c r="A100" s="30"/>
      <c r="B100" s="34"/>
      <c r="C100" s="28" t="str">
        <f t="array" ref="C100">IF($B100="","",IFERROR(INDEX('顧客台帳'!$B$4:$B$103,MATCH($B100,'顧客台帳'!$A$4:$A$103,0)),"未登録"))</f>
        <v/>
      </c>
      <c r="D100" s="34"/>
      <c r="E100" s="29"/>
      <c r="F100" s="29"/>
      <c r="G100" s="29"/>
      <c r="H100" s="37"/>
      <c r="I100" s="33" t="str">
        <f t="shared" si="1"/>
        <v/>
      </c>
      <c r="J100" s="34"/>
      <c r="K100" s="29"/>
    </row>
    <row r="101" ht="30.0" customHeight="1">
      <c r="A101" s="30"/>
      <c r="B101" s="34"/>
      <c r="C101" s="28" t="str">
        <f t="array" ref="C101">IF($B101="","",IFERROR(INDEX('顧客台帳'!$B$4:$B$103,MATCH($B101,'顧客台帳'!$A$4:$A$103,0)),"未登録"))</f>
        <v/>
      </c>
      <c r="D101" s="34"/>
      <c r="E101" s="29"/>
      <c r="F101" s="29"/>
      <c r="G101" s="29"/>
      <c r="H101" s="37"/>
      <c r="I101" s="33" t="str">
        <f t="shared" si="1"/>
        <v/>
      </c>
      <c r="J101" s="34"/>
      <c r="K101" s="29"/>
    </row>
    <row r="102" ht="30.0" customHeight="1">
      <c r="A102" s="30"/>
      <c r="B102" s="34"/>
      <c r="C102" s="28" t="str">
        <f t="array" ref="C102">IF($B102="","",IFERROR(INDEX('顧客台帳'!$B$4:$B$103,MATCH($B102,'顧客台帳'!$A$4:$A$103,0)),"未登録"))</f>
        <v/>
      </c>
      <c r="D102" s="34"/>
      <c r="E102" s="29"/>
      <c r="F102" s="29"/>
      <c r="G102" s="29"/>
      <c r="H102" s="37"/>
      <c r="I102" s="33" t="str">
        <f t="shared" si="1"/>
        <v/>
      </c>
      <c r="J102" s="34"/>
      <c r="K102" s="29"/>
    </row>
    <row r="103" ht="30.0" customHeight="1">
      <c r="A103" s="30"/>
      <c r="B103" s="34"/>
      <c r="C103" s="28" t="str">
        <f t="array" ref="C103">IF($B103="","",IFERROR(INDEX('顧客台帳'!$B$4:$B$103,MATCH($B103,'顧客台帳'!$A$4:$A$103,0)),"未登録"))</f>
        <v/>
      </c>
      <c r="D103" s="34"/>
      <c r="E103" s="29"/>
      <c r="F103" s="29"/>
      <c r="G103" s="29"/>
      <c r="H103" s="37"/>
      <c r="I103" s="33" t="str">
        <f t="shared" si="1"/>
        <v/>
      </c>
      <c r="J103" s="34"/>
      <c r="K103" s="29"/>
    </row>
    <row r="104" ht="30.0" customHeight="1">
      <c r="A104" s="30"/>
      <c r="B104" s="34"/>
      <c r="C104" s="28" t="str">
        <f t="array" ref="C104">IF($B104="","",IFERROR(INDEX('顧客台帳'!$B$4:$B$103,MATCH($B104,'顧客台帳'!$A$4:$A$103,0)),"未登録"))</f>
        <v/>
      </c>
      <c r="D104" s="34"/>
      <c r="E104" s="29"/>
      <c r="F104" s="29"/>
      <c r="G104" s="29"/>
      <c r="H104" s="37"/>
      <c r="I104" s="33" t="str">
        <f t="shared" si="1"/>
        <v/>
      </c>
      <c r="J104" s="34"/>
      <c r="K104" s="29"/>
    </row>
    <row r="105" ht="30.0" customHeight="1">
      <c r="A105" s="30"/>
      <c r="B105" s="34"/>
      <c r="C105" s="28" t="str">
        <f t="array" ref="C105">IF($B105="","",IFERROR(INDEX('顧客台帳'!$B$4:$B$103,MATCH($B105,'顧客台帳'!$A$4:$A$103,0)),"未登録"))</f>
        <v/>
      </c>
      <c r="D105" s="34"/>
      <c r="E105" s="29"/>
      <c r="F105" s="29"/>
      <c r="G105" s="29"/>
      <c r="H105" s="37"/>
      <c r="I105" s="33" t="str">
        <f t="shared" si="1"/>
        <v/>
      </c>
      <c r="J105" s="34"/>
      <c r="K105" s="29"/>
    </row>
    <row r="106" ht="30.0" customHeight="1">
      <c r="A106" s="30"/>
      <c r="B106" s="34"/>
      <c r="C106" s="28" t="str">
        <f t="array" ref="C106">IF($B106="","",IFERROR(INDEX('顧客台帳'!$B$4:$B$103,MATCH($B106,'顧客台帳'!$A$4:$A$103,0)),"未登録"))</f>
        <v/>
      </c>
      <c r="D106" s="34"/>
      <c r="E106" s="29"/>
      <c r="F106" s="29"/>
      <c r="G106" s="29"/>
      <c r="H106" s="37"/>
      <c r="I106" s="33" t="str">
        <f t="shared" si="1"/>
        <v/>
      </c>
      <c r="J106" s="34"/>
      <c r="K106" s="29"/>
    </row>
    <row r="107" ht="30.0" customHeight="1">
      <c r="A107" s="30"/>
      <c r="B107" s="34"/>
      <c r="C107" s="28" t="str">
        <f t="array" ref="C107">IF($B107="","",IFERROR(INDEX('顧客台帳'!$B$4:$B$103,MATCH($B107,'顧客台帳'!$A$4:$A$103,0)),"未登録"))</f>
        <v/>
      </c>
      <c r="D107" s="34"/>
      <c r="E107" s="29"/>
      <c r="F107" s="29"/>
      <c r="G107" s="29"/>
      <c r="H107" s="37"/>
      <c r="I107" s="33" t="str">
        <f t="shared" si="1"/>
        <v/>
      </c>
      <c r="J107" s="34"/>
      <c r="K107" s="29"/>
    </row>
    <row r="108" ht="30.0" customHeight="1">
      <c r="A108" s="30"/>
      <c r="B108" s="34"/>
      <c r="C108" s="28" t="str">
        <f t="array" ref="C108">IF($B108="","",IFERROR(INDEX('顧客台帳'!$B$4:$B$103,MATCH($B108,'顧客台帳'!$A$4:$A$103,0)),"未登録"))</f>
        <v/>
      </c>
      <c r="D108" s="34"/>
      <c r="E108" s="29"/>
      <c r="F108" s="29"/>
      <c r="G108" s="29"/>
      <c r="H108" s="37"/>
      <c r="I108" s="33" t="str">
        <f t="shared" si="1"/>
        <v/>
      </c>
      <c r="J108" s="34"/>
      <c r="K108" s="29"/>
    </row>
    <row r="109" ht="30.0" customHeight="1">
      <c r="A109" s="30"/>
      <c r="B109" s="34"/>
      <c r="C109" s="28" t="str">
        <f t="array" ref="C109">IF($B109="","",IFERROR(INDEX('顧客台帳'!$B$4:$B$103,MATCH($B109,'顧客台帳'!$A$4:$A$103,0)),"未登録"))</f>
        <v/>
      </c>
      <c r="D109" s="34"/>
      <c r="E109" s="29"/>
      <c r="F109" s="29"/>
      <c r="G109" s="29"/>
      <c r="H109" s="37"/>
      <c r="I109" s="33" t="str">
        <f t="shared" si="1"/>
        <v/>
      </c>
      <c r="J109" s="34"/>
      <c r="K109" s="29"/>
    </row>
    <row r="110" ht="30.0" customHeight="1">
      <c r="A110" s="30"/>
      <c r="B110" s="34"/>
      <c r="C110" s="28" t="str">
        <f t="array" ref="C110">IF($B110="","",IFERROR(INDEX('顧客台帳'!$B$4:$B$103,MATCH($B110,'顧客台帳'!$A$4:$A$103,0)),"未登録"))</f>
        <v/>
      </c>
      <c r="D110" s="34"/>
      <c r="E110" s="29"/>
      <c r="F110" s="29"/>
      <c r="G110" s="29"/>
      <c r="H110" s="37"/>
      <c r="I110" s="33" t="str">
        <f t="shared" si="1"/>
        <v/>
      </c>
      <c r="J110" s="34"/>
      <c r="K110" s="29"/>
    </row>
    <row r="111" ht="30.0" customHeight="1">
      <c r="A111" s="30"/>
      <c r="B111" s="34"/>
      <c r="C111" s="28" t="str">
        <f t="array" ref="C111">IF($B111="","",IFERROR(INDEX('顧客台帳'!$B$4:$B$103,MATCH($B111,'顧客台帳'!$A$4:$A$103,0)),"未登録"))</f>
        <v/>
      </c>
      <c r="D111" s="34"/>
      <c r="E111" s="29"/>
      <c r="F111" s="29"/>
      <c r="G111" s="29"/>
      <c r="H111" s="37"/>
      <c r="I111" s="33" t="str">
        <f t="shared" si="1"/>
        <v/>
      </c>
      <c r="J111" s="34"/>
      <c r="K111" s="29"/>
    </row>
    <row r="112" ht="30.0" customHeight="1">
      <c r="A112" s="30"/>
      <c r="B112" s="34"/>
      <c r="C112" s="28" t="str">
        <f t="array" ref="C112">IF($B112="","",IFERROR(INDEX('顧客台帳'!$B$4:$B$103,MATCH($B112,'顧客台帳'!$A$4:$A$103,0)),"未登録"))</f>
        <v/>
      </c>
      <c r="D112" s="34"/>
      <c r="E112" s="29"/>
      <c r="F112" s="29"/>
      <c r="G112" s="29"/>
      <c r="H112" s="37"/>
      <c r="I112" s="33" t="str">
        <f t="shared" si="1"/>
        <v/>
      </c>
      <c r="J112" s="34"/>
      <c r="K112" s="29"/>
    </row>
    <row r="113" ht="30.0" customHeight="1">
      <c r="A113" s="30"/>
      <c r="B113" s="34"/>
      <c r="C113" s="28" t="str">
        <f t="array" ref="C113">IF($B113="","",IFERROR(INDEX('顧客台帳'!$B$4:$B$103,MATCH($B113,'顧客台帳'!$A$4:$A$103,0)),"未登録"))</f>
        <v/>
      </c>
      <c r="D113" s="34"/>
      <c r="E113" s="29"/>
      <c r="F113" s="29"/>
      <c r="G113" s="29"/>
      <c r="H113" s="37"/>
      <c r="I113" s="33" t="str">
        <f t="shared" si="1"/>
        <v/>
      </c>
      <c r="J113" s="34"/>
      <c r="K113" s="29"/>
    </row>
    <row r="114" ht="30.0" customHeight="1">
      <c r="A114" s="30"/>
      <c r="B114" s="34"/>
      <c r="C114" s="28" t="str">
        <f t="array" ref="C114">IF($B114="","",IFERROR(INDEX('顧客台帳'!$B$4:$B$103,MATCH($B114,'顧客台帳'!$A$4:$A$103,0)),"未登録"))</f>
        <v/>
      </c>
      <c r="D114" s="34"/>
      <c r="E114" s="29"/>
      <c r="F114" s="29"/>
      <c r="G114" s="29"/>
      <c r="H114" s="37"/>
      <c r="I114" s="33" t="str">
        <f t="shared" si="1"/>
        <v/>
      </c>
      <c r="J114" s="34"/>
      <c r="K114" s="29"/>
    </row>
    <row r="115" ht="30.0" customHeight="1">
      <c r="A115" s="30"/>
      <c r="B115" s="34"/>
      <c r="C115" s="28" t="str">
        <f t="array" ref="C115">IF($B115="","",IFERROR(INDEX('顧客台帳'!$B$4:$B$103,MATCH($B115,'顧客台帳'!$A$4:$A$103,0)),"未登録"))</f>
        <v/>
      </c>
      <c r="D115" s="34"/>
      <c r="E115" s="29"/>
      <c r="F115" s="29"/>
      <c r="G115" s="29"/>
      <c r="H115" s="37"/>
      <c r="I115" s="33" t="str">
        <f t="shared" si="1"/>
        <v/>
      </c>
      <c r="J115" s="34"/>
      <c r="K115" s="29"/>
    </row>
    <row r="116" ht="30.0" customHeight="1">
      <c r="A116" s="30"/>
      <c r="B116" s="34"/>
      <c r="C116" s="28" t="str">
        <f t="array" ref="C116">IF($B116="","",IFERROR(INDEX('顧客台帳'!$B$4:$B$103,MATCH($B116,'顧客台帳'!$A$4:$A$103,0)),"未登録"))</f>
        <v/>
      </c>
      <c r="D116" s="34"/>
      <c r="E116" s="29"/>
      <c r="F116" s="29"/>
      <c r="G116" s="29"/>
      <c r="H116" s="37"/>
      <c r="I116" s="33" t="str">
        <f t="shared" si="1"/>
        <v/>
      </c>
      <c r="J116" s="34"/>
      <c r="K116" s="29"/>
    </row>
    <row r="117" ht="30.0" customHeight="1">
      <c r="A117" s="30"/>
      <c r="B117" s="34"/>
      <c r="C117" s="28" t="str">
        <f t="array" ref="C117">IF($B117="","",IFERROR(INDEX('顧客台帳'!$B$4:$B$103,MATCH($B117,'顧客台帳'!$A$4:$A$103,0)),"未登録"))</f>
        <v/>
      </c>
      <c r="D117" s="34"/>
      <c r="E117" s="29"/>
      <c r="F117" s="29"/>
      <c r="G117" s="29"/>
      <c r="H117" s="37"/>
      <c r="I117" s="33" t="str">
        <f t="shared" si="1"/>
        <v/>
      </c>
      <c r="J117" s="34"/>
      <c r="K117" s="29"/>
    </row>
    <row r="118" ht="30.0" customHeight="1">
      <c r="A118" s="30"/>
      <c r="B118" s="34"/>
      <c r="C118" s="28" t="str">
        <f t="array" ref="C118">IF($B118="","",IFERROR(INDEX('顧客台帳'!$B$4:$B$103,MATCH($B118,'顧客台帳'!$A$4:$A$103,0)),"未登録"))</f>
        <v/>
      </c>
      <c r="D118" s="34"/>
      <c r="E118" s="29"/>
      <c r="F118" s="29"/>
      <c r="G118" s="29"/>
      <c r="H118" s="37"/>
      <c r="I118" s="33" t="str">
        <f t="shared" si="1"/>
        <v/>
      </c>
      <c r="J118" s="34"/>
      <c r="K118" s="29"/>
    </row>
    <row r="119" ht="30.0" customHeight="1">
      <c r="A119" s="30"/>
      <c r="B119" s="34"/>
      <c r="C119" s="28" t="str">
        <f t="array" ref="C119">IF($B119="","",IFERROR(INDEX('顧客台帳'!$B$4:$B$103,MATCH($B119,'顧客台帳'!$A$4:$A$103,0)),"未登録"))</f>
        <v/>
      </c>
      <c r="D119" s="34"/>
      <c r="E119" s="29"/>
      <c r="F119" s="29"/>
      <c r="G119" s="29"/>
      <c r="H119" s="37"/>
      <c r="I119" s="33" t="str">
        <f t="shared" si="1"/>
        <v/>
      </c>
      <c r="J119" s="34"/>
      <c r="K119" s="29"/>
    </row>
    <row r="120" ht="30.0" customHeight="1">
      <c r="A120" s="30"/>
      <c r="B120" s="34"/>
      <c r="C120" s="28" t="str">
        <f t="array" ref="C120">IF($B120="","",IFERROR(INDEX('顧客台帳'!$B$4:$B$103,MATCH($B120,'顧客台帳'!$A$4:$A$103,0)),"未登録"))</f>
        <v/>
      </c>
      <c r="D120" s="34"/>
      <c r="E120" s="29"/>
      <c r="F120" s="29"/>
      <c r="G120" s="29"/>
      <c r="H120" s="37"/>
      <c r="I120" s="33" t="str">
        <f t="shared" si="1"/>
        <v/>
      </c>
      <c r="J120" s="34"/>
      <c r="K120" s="29"/>
    </row>
    <row r="121" ht="30.0" customHeight="1">
      <c r="A121" s="30"/>
      <c r="B121" s="34"/>
      <c r="C121" s="28" t="str">
        <f t="array" ref="C121">IF($B121="","",IFERROR(INDEX('顧客台帳'!$B$4:$B$103,MATCH($B121,'顧客台帳'!$A$4:$A$103,0)),"未登録"))</f>
        <v/>
      </c>
      <c r="D121" s="34"/>
      <c r="E121" s="29"/>
      <c r="F121" s="29"/>
      <c r="G121" s="29"/>
      <c r="H121" s="37"/>
      <c r="I121" s="33" t="str">
        <f t="shared" si="1"/>
        <v/>
      </c>
      <c r="J121" s="34"/>
      <c r="K121" s="29"/>
    </row>
    <row r="122" ht="30.0" customHeight="1">
      <c r="A122" s="30"/>
      <c r="B122" s="34"/>
      <c r="C122" s="28" t="str">
        <f t="array" ref="C122">IF($B122="","",IFERROR(INDEX('顧客台帳'!$B$4:$B$103,MATCH($B122,'顧客台帳'!$A$4:$A$103,0)),"未登録"))</f>
        <v/>
      </c>
      <c r="D122" s="34"/>
      <c r="E122" s="29"/>
      <c r="F122" s="29"/>
      <c r="G122" s="29"/>
      <c r="H122" s="37"/>
      <c r="I122" s="33" t="str">
        <f t="shared" si="1"/>
        <v/>
      </c>
      <c r="J122" s="34"/>
      <c r="K122" s="29"/>
    </row>
    <row r="123" ht="30.0" customHeight="1">
      <c r="A123" s="30"/>
      <c r="B123" s="34"/>
      <c r="C123" s="28" t="str">
        <f t="array" ref="C123">IF($B123="","",IFERROR(INDEX('顧客台帳'!$B$4:$B$103,MATCH($B123,'顧客台帳'!$A$4:$A$103,0)),"未登録"))</f>
        <v/>
      </c>
      <c r="D123" s="34"/>
      <c r="E123" s="29"/>
      <c r="F123" s="29"/>
      <c r="G123" s="29"/>
      <c r="H123" s="37"/>
      <c r="I123" s="33" t="str">
        <f t="shared" si="1"/>
        <v/>
      </c>
      <c r="J123" s="34"/>
      <c r="K123" s="29"/>
    </row>
    <row r="124" ht="30.0" customHeight="1">
      <c r="A124" s="30"/>
      <c r="B124" s="34"/>
      <c r="C124" s="28" t="str">
        <f t="array" ref="C124">IF($B124="","",IFERROR(INDEX('顧客台帳'!$B$4:$B$103,MATCH($B124,'顧客台帳'!$A$4:$A$103,0)),"未登録"))</f>
        <v/>
      </c>
      <c r="D124" s="34"/>
      <c r="E124" s="29"/>
      <c r="F124" s="29"/>
      <c r="G124" s="29"/>
      <c r="H124" s="37"/>
      <c r="I124" s="33" t="str">
        <f t="shared" si="1"/>
        <v/>
      </c>
      <c r="J124" s="34"/>
      <c r="K124" s="29"/>
    </row>
    <row r="125" ht="30.0" customHeight="1">
      <c r="A125" s="30"/>
      <c r="B125" s="34"/>
      <c r="C125" s="28" t="str">
        <f t="array" ref="C125">IF($B125="","",IFERROR(INDEX('顧客台帳'!$B$4:$B$103,MATCH($B125,'顧客台帳'!$A$4:$A$103,0)),"未登録"))</f>
        <v/>
      </c>
      <c r="D125" s="34"/>
      <c r="E125" s="29"/>
      <c r="F125" s="29"/>
      <c r="G125" s="29"/>
      <c r="H125" s="37"/>
      <c r="I125" s="33" t="str">
        <f t="shared" si="1"/>
        <v/>
      </c>
      <c r="J125" s="34"/>
      <c r="K125" s="29"/>
    </row>
    <row r="126" ht="30.0" customHeight="1">
      <c r="A126" s="30"/>
      <c r="B126" s="34"/>
      <c r="C126" s="28" t="str">
        <f t="array" ref="C126">IF($B126="","",IFERROR(INDEX('顧客台帳'!$B$4:$B$103,MATCH($B126,'顧客台帳'!$A$4:$A$103,0)),"未登録"))</f>
        <v/>
      </c>
      <c r="D126" s="34"/>
      <c r="E126" s="29"/>
      <c r="F126" s="29"/>
      <c r="G126" s="29"/>
      <c r="H126" s="37"/>
      <c r="I126" s="33" t="str">
        <f t="shared" si="1"/>
        <v/>
      </c>
      <c r="J126" s="34"/>
      <c r="K126" s="29"/>
    </row>
    <row r="127" ht="30.0" customHeight="1">
      <c r="A127" s="30"/>
      <c r="B127" s="34"/>
      <c r="C127" s="28" t="str">
        <f t="array" ref="C127">IF($B127="","",IFERROR(INDEX('顧客台帳'!$B$4:$B$103,MATCH($B127,'顧客台帳'!$A$4:$A$103,0)),"未登録"))</f>
        <v/>
      </c>
      <c r="D127" s="34"/>
      <c r="E127" s="29"/>
      <c r="F127" s="29"/>
      <c r="G127" s="29"/>
      <c r="H127" s="37"/>
      <c r="I127" s="33" t="str">
        <f t="shared" si="1"/>
        <v/>
      </c>
      <c r="J127" s="34"/>
      <c r="K127" s="29"/>
    </row>
    <row r="128" ht="30.0" customHeight="1">
      <c r="A128" s="30"/>
      <c r="B128" s="34"/>
      <c r="C128" s="28" t="str">
        <f t="array" ref="C128">IF($B128="","",IFERROR(INDEX('顧客台帳'!$B$4:$B$103,MATCH($B128,'顧客台帳'!$A$4:$A$103,0)),"未登録"))</f>
        <v/>
      </c>
      <c r="D128" s="34"/>
      <c r="E128" s="29"/>
      <c r="F128" s="29"/>
      <c r="G128" s="29"/>
      <c r="H128" s="37"/>
      <c r="I128" s="33" t="str">
        <f t="shared" si="1"/>
        <v/>
      </c>
      <c r="J128" s="34"/>
      <c r="K128" s="29"/>
    </row>
    <row r="129" ht="30.0" customHeight="1">
      <c r="A129" s="30"/>
      <c r="B129" s="34"/>
      <c r="C129" s="28" t="str">
        <f t="array" ref="C129">IF($B129="","",IFERROR(INDEX('顧客台帳'!$B$4:$B$103,MATCH($B129,'顧客台帳'!$A$4:$A$103,0)),"未登録"))</f>
        <v/>
      </c>
      <c r="D129" s="34"/>
      <c r="E129" s="29"/>
      <c r="F129" s="29"/>
      <c r="G129" s="29"/>
      <c r="H129" s="37"/>
      <c r="I129" s="33" t="str">
        <f t="shared" si="1"/>
        <v/>
      </c>
      <c r="J129" s="34"/>
      <c r="K129" s="29"/>
    </row>
    <row r="130" ht="30.0" customHeight="1">
      <c r="A130" s="30"/>
      <c r="B130" s="34"/>
      <c r="C130" s="28" t="str">
        <f t="array" ref="C130">IF($B130="","",IFERROR(INDEX('顧客台帳'!$B$4:$B$103,MATCH($B130,'顧客台帳'!$A$4:$A$103,0)),"未登録"))</f>
        <v/>
      </c>
      <c r="D130" s="34"/>
      <c r="E130" s="29"/>
      <c r="F130" s="29"/>
      <c r="G130" s="29"/>
      <c r="H130" s="37"/>
      <c r="I130" s="33" t="str">
        <f t="shared" si="1"/>
        <v/>
      </c>
      <c r="J130" s="34"/>
      <c r="K130" s="29"/>
    </row>
    <row r="131" ht="30.0" customHeight="1">
      <c r="A131" s="30"/>
      <c r="B131" s="34"/>
      <c r="C131" s="28" t="str">
        <f t="array" ref="C131">IF($B131="","",IFERROR(INDEX('顧客台帳'!$B$4:$B$103,MATCH($B131,'顧客台帳'!$A$4:$A$103,0)),"未登録"))</f>
        <v/>
      </c>
      <c r="D131" s="34"/>
      <c r="E131" s="29"/>
      <c r="F131" s="29"/>
      <c r="G131" s="29"/>
      <c r="H131" s="37"/>
      <c r="I131" s="33" t="str">
        <f t="shared" si="1"/>
        <v/>
      </c>
      <c r="J131" s="34"/>
      <c r="K131" s="29"/>
    </row>
    <row r="132" ht="30.0" customHeight="1">
      <c r="A132" s="30"/>
      <c r="B132" s="34"/>
      <c r="C132" s="28" t="str">
        <f t="array" ref="C132">IF($B132="","",IFERROR(INDEX('顧客台帳'!$B$4:$B$103,MATCH($B132,'顧客台帳'!$A$4:$A$103,0)),"未登録"))</f>
        <v/>
      </c>
      <c r="D132" s="34"/>
      <c r="E132" s="29"/>
      <c r="F132" s="29"/>
      <c r="G132" s="29"/>
      <c r="H132" s="37"/>
      <c r="I132" s="33" t="str">
        <f t="shared" si="1"/>
        <v/>
      </c>
      <c r="J132" s="34"/>
      <c r="K132" s="29"/>
    </row>
    <row r="133" ht="30.0" customHeight="1">
      <c r="A133" s="30"/>
      <c r="B133" s="34"/>
      <c r="C133" s="28" t="str">
        <f t="array" ref="C133">IF($B133="","",IFERROR(INDEX('顧客台帳'!$B$4:$B$103,MATCH($B133,'顧客台帳'!$A$4:$A$103,0)),"未登録"))</f>
        <v/>
      </c>
      <c r="D133" s="34"/>
      <c r="E133" s="29"/>
      <c r="F133" s="29"/>
      <c r="G133" s="29"/>
      <c r="H133" s="37"/>
      <c r="I133" s="33" t="str">
        <f t="shared" si="1"/>
        <v/>
      </c>
      <c r="J133" s="34"/>
      <c r="K133" s="29"/>
    </row>
    <row r="134" ht="30.0" customHeight="1">
      <c r="A134" s="30"/>
      <c r="B134" s="34"/>
      <c r="C134" s="28" t="str">
        <f t="array" ref="C134">IF($B134="","",IFERROR(INDEX('顧客台帳'!$B$4:$B$103,MATCH($B134,'顧客台帳'!$A$4:$A$103,0)),"未登録"))</f>
        <v/>
      </c>
      <c r="D134" s="34"/>
      <c r="E134" s="29"/>
      <c r="F134" s="29"/>
      <c r="G134" s="29"/>
      <c r="H134" s="37"/>
      <c r="I134" s="33" t="str">
        <f t="shared" si="1"/>
        <v/>
      </c>
      <c r="J134" s="34"/>
      <c r="K134" s="29"/>
    </row>
    <row r="135" ht="30.0" customHeight="1">
      <c r="A135" s="30"/>
      <c r="B135" s="34"/>
      <c r="C135" s="28" t="str">
        <f t="array" ref="C135">IF($B135="","",IFERROR(INDEX('顧客台帳'!$B$4:$B$103,MATCH($B135,'顧客台帳'!$A$4:$A$103,0)),"未登録"))</f>
        <v/>
      </c>
      <c r="D135" s="34"/>
      <c r="E135" s="29"/>
      <c r="F135" s="29"/>
      <c r="G135" s="29"/>
      <c r="H135" s="37"/>
      <c r="I135" s="33" t="str">
        <f t="shared" si="1"/>
        <v/>
      </c>
      <c r="J135" s="34"/>
      <c r="K135" s="29"/>
    </row>
    <row r="136" ht="30.0" customHeight="1">
      <c r="A136" s="30"/>
      <c r="B136" s="34"/>
      <c r="C136" s="28" t="str">
        <f t="array" ref="C136">IF($B136="","",IFERROR(INDEX('顧客台帳'!$B$4:$B$103,MATCH($B136,'顧客台帳'!$A$4:$A$103,0)),"未登録"))</f>
        <v/>
      </c>
      <c r="D136" s="34"/>
      <c r="E136" s="29"/>
      <c r="F136" s="29"/>
      <c r="G136" s="29"/>
      <c r="H136" s="37"/>
      <c r="I136" s="33" t="str">
        <f t="shared" si="1"/>
        <v/>
      </c>
      <c r="J136" s="34"/>
      <c r="K136" s="29"/>
    </row>
    <row r="137" ht="30.0" customHeight="1">
      <c r="A137" s="30"/>
      <c r="B137" s="34"/>
      <c r="C137" s="28" t="str">
        <f t="array" ref="C137">IF($B137="","",IFERROR(INDEX('顧客台帳'!$B$4:$B$103,MATCH($B137,'顧客台帳'!$A$4:$A$103,0)),"未登録"))</f>
        <v/>
      </c>
      <c r="D137" s="34"/>
      <c r="E137" s="29"/>
      <c r="F137" s="29"/>
      <c r="G137" s="29"/>
      <c r="H137" s="37"/>
      <c r="I137" s="33" t="str">
        <f t="shared" si="1"/>
        <v/>
      </c>
      <c r="J137" s="34"/>
      <c r="K137" s="29"/>
    </row>
    <row r="138" ht="30.0" customHeight="1">
      <c r="A138" s="30"/>
      <c r="B138" s="34"/>
      <c r="C138" s="28" t="str">
        <f t="array" ref="C138">IF($B138="","",IFERROR(INDEX('顧客台帳'!$B$4:$B$103,MATCH($B138,'顧客台帳'!$A$4:$A$103,0)),"未登録"))</f>
        <v/>
      </c>
      <c r="D138" s="34"/>
      <c r="E138" s="29"/>
      <c r="F138" s="29"/>
      <c r="G138" s="29"/>
      <c r="H138" s="37"/>
      <c r="I138" s="33" t="str">
        <f t="shared" si="1"/>
        <v/>
      </c>
      <c r="J138" s="34"/>
      <c r="K138" s="29"/>
    </row>
    <row r="139" ht="30.0" customHeight="1">
      <c r="A139" s="30"/>
      <c r="B139" s="34"/>
      <c r="C139" s="28" t="str">
        <f t="array" ref="C139">IF($B139="","",IFERROR(INDEX('顧客台帳'!$B$4:$B$103,MATCH($B139,'顧客台帳'!$A$4:$A$103,0)),"未登録"))</f>
        <v/>
      </c>
      <c r="D139" s="34"/>
      <c r="E139" s="29"/>
      <c r="F139" s="29"/>
      <c r="G139" s="29"/>
      <c r="H139" s="37"/>
      <c r="I139" s="33" t="str">
        <f t="shared" si="1"/>
        <v/>
      </c>
      <c r="J139" s="34"/>
      <c r="K139" s="29"/>
    </row>
    <row r="140" ht="30.0" customHeight="1">
      <c r="A140" s="30"/>
      <c r="B140" s="34"/>
      <c r="C140" s="28" t="str">
        <f t="array" ref="C140">IF($B140="","",IFERROR(INDEX('顧客台帳'!$B$4:$B$103,MATCH($B140,'顧客台帳'!$A$4:$A$103,0)),"未登録"))</f>
        <v/>
      </c>
      <c r="D140" s="34"/>
      <c r="E140" s="29"/>
      <c r="F140" s="29"/>
      <c r="G140" s="29"/>
      <c r="H140" s="37"/>
      <c r="I140" s="33" t="str">
        <f t="shared" si="1"/>
        <v/>
      </c>
      <c r="J140" s="34"/>
      <c r="K140" s="29"/>
    </row>
    <row r="141" ht="30.0" customHeight="1">
      <c r="A141" s="30"/>
      <c r="B141" s="34"/>
      <c r="C141" s="28" t="str">
        <f t="array" ref="C141">IF($B141="","",IFERROR(INDEX('顧客台帳'!$B$4:$B$103,MATCH($B141,'顧客台帳'!$A$4:$A$103,0)),"未登録"))</f>
        <v/>
      </c>
      <c r="D141" s="34"/>
      <c r="E141" s="29"/>
      <c r="F141" s="29"/>
      <c r="G141" s="29"/>
      <c r="H141" s="37"/>
      <c r="I141" s="33" t="str">
        <f t="shared" si="1"/>
        <v/>
      </c>
      <c r="J141" s="34"/>
      <c r="K141" s="29"/>
    </row>
    <row r="142" ht="30.0" customHeight="1">
      <c r="A142" s="30"/>
      <c r="B142" s="34"/>
      <c r="C142" s="28" t="str">
        <f t="array" ref="C142">IF($B142="","",IFERROR(INDEX('顧客台帳'!$B$4:$B$103,MATCH($B142,'顧客台帳'!$A$4:$A$103,0)),"未登録"))</f>
        <v/>
      </c>
      <c r="D142" s="34"/>
      <c r="E142" s="29"/>
      <c r="F142" s="29"/>
      <c r="G142" s="29"/>
      <c r="H142" s="37"/>
      <c r="I142" s="33" t="str">
        <f t="shared" si="1"/>
        <v/>
      </c>
      <c r="J142" s="34"/>
      <c r="K142" s="29"/>
    </row>
    <row r="143" ht="30.0" customHeight="1">
      <c r="A143" s="30"/>
      <c r="B143" s="34"/>
      <c r="C143" s="28" t="str">
        <f t="array" ref="C143">IF($B143="","",IFERROR(INDEX('顧客台帳'!$B$4:$B$103,MATCH($B143,'顧客台帳'!$A$4:$A$103,0)),"未登録"))</f>
        <v/>
      </c>
      <c r="D143" s="34"/>
      <c r="E143" s="29"/>
      <c r="F143" s="29"/>
      <c r="G143" s="29"/>
      <c r="H143" s="37"/>
      <c r="I143" s="33" t="str">
        <f t="shared" si="1"/>
        <v/>
      </c>
      <c r="J143" s="34"/>
      <c r="K143" s="29"/>
    </row>
    <row r="144" ht="30.0" customHeight="1">
      <c r="A144" s="30"/>
      <c r="B144" s="34"/>
      <c r="C144" s="28" t="str">
        <f t="array" ref="C144">IF($B144="","",IFERROR(INDEX('顧客台帳'!$B$4:$B$103,MATCH($B144,'顧客台帳'!$A$4:$A$103,0)),"未登録"))</f>
        <v/>
      </c>
      <c r="D144" s="34"/>
      <c r="E144" s="29"/>
      <c r="F144" s="29"/>
      <c r="G144" s="29"/>
      <c r="H144" s="37"/>
      <c r="I144" s="33" t="str">
        <f t="shared" si="1"/>
        <v/>
      </c>
      <c r="J144" s="34"/>
      <c r="K144" s="29"/>
    </row>
    <row r="145" ht="30.0" customHeight="1">
      <c r="A145" s="30"/>
      <c r="B145" s="34"/>
      <c r="C145" s="28" t="str">
        <f t="array" ref="C145">IF($B145="","",IFERROR(INDEX('顧客台帳'!$B$4:$B$103,MATCH($B145,'顧客台帳'!$A$4:$A$103,0)),"未登録"))</f>
        <v/>
      </c>
      <c r="D145" s="34"/>
      <c r="E145" s="29"/>
      <c r="F145" s="29"/>
      <c r="G145" s="29"/>
      <c r="H145" s="37"/>
      <c r="I145" s="33" t="str">
        <f t="shared" si="1"/>
        <v/>
      </c>
      <c r="J145" s="34"/>
      <c r="K145" s="29"/>
    </row>
    <row r="146" ht="30.0" customHeight="1">
      <c r="A146" s="30"/>
      <c r="B146" s="34"/>
      <c r="C146" s="28" t="str">
        <f t="array" ref="C146">IF($B146="","",IFERROR(INDEX('顧客台帳'!$B$4:$B$103,MATCH($B146,'顧客台帳'!$A$4:$A$103,0)),"未登録"))</f>
        <v/>
      </c>
      <c r="D146" s="34"/>
      <c r="E146" s="29"/>
      <c r="F146" s="29"/>
      <c r="G146" s="29"/>
      <c r="H146" s="37"/>
      <c r="I146" s="33" t="str">
        <f t="shared" si="1"/>
        <v/>
      </c>
      <c r="J146" s="34"/>
      <c r="K146" s="29"/>
    </row>
    <row r="147" ht="30.0" customHeight="1">
      <c r="A147" s="30"/>
      <c r="B147" s="34"/>
      <c r="C147" s="28" t="str">
        <f t="array" ref="C147">IF($B147="","",IFERROR(INDEX('顧客台帳'!$B$4:$B$103,MATCH($B147,'顧客台帳'!$A$4:$A$103,0)),"未登録"))</f>
        <v/>
      </c>
      <c r="D147" s="34"/>
      <c r="E147" s="29"/>
      <c r="F147" s="29"/>
      <c r="G147" s="29"/>
      <c r="H147" s="37"/>
      <c r="I147" s="33" t="str">
        <f t="shared" si="1"/>
        <v/>
      </c>
      <c r="J147" s="34"/>
      <c r="K147" s="29"/>
    </row>
    <row r="148" ht="30.0" customHeight="1">
      <c r="A148" s="30"/>
      <c r="B148" s="34"/>
      <c r="C148" s="28" t="str">
        <f t="array" ref="C148">IF($B148="","",IFERROR(INDEX('顧客台帳'!$B$4:$B$103,MATCH($B148,'顧客台帳'!$A$4:$A$103,0)),"未登録"))</f>
        <v/>
      </c>
      <c r="D148" s="34"/>
      <c r="E148" s="29"/>
      <c r="F148" s="29"/>
      <c r="G148" s="29"/>
      <c r="H148" s="37"/>
      <c r="I148" s="33" t="str">
        <f t="shared" si="1"/>
        <v/>
      </c>
      <c r="J148" s="34"/>
      <c r="K148" s="29"/>
    </row>
    <row r="149" ht="30.0" customHeight="1">
      <c r="A149" s="30"/>
      <c r="B149" s="34"/>
      <c r="C149" s="28" t="str">
        <f t="array" ref="C149">IF($B149="","",IFERROR(INDEX('顧客台帳'!$B$4:$B$103,MATCH($B149,'顧客台帳'!$A$4:$A$103,0)),"未登録"))</f>
        <v/>
      </c>
      <c r="D149" s="34"/>
      <c r="E149" s="29"/>
      <c r="F149" s="29"/>
      <c r="G149" s="29"/>
      <c r="H149" s="37"/>
      <c r="I149" s="33" t="str">
        <f t="shared" si="1"/>
        <v/>
      </c>
      <c r="J149" s="34"/>
      <c r="K149" s="29"/>
    </row>
    <row r="150" ht="30.0" customHeight="1">
      <c r="A150" s="30"/>
      <c r="B150" s="34"/>
      <c r="C150" s="28" t="str">
        <f t="array" ref="C150">IF($B150="","",IFERROR(INDEX('顧客台帳'!$B$4:$B$103,MATCH($B150,'顧客台帳'!$A$4:$A$103,0)),"未登録"))</f>
        <v/>
      </c>
      <c r="D150" s="34"/>
      <c r="E150" s="29"/>
      <c r="F150" s="29"/>
      <c r="G150" s="29"/>
      <c r="H150" s="37"/>
      <c r="I150" s="33" t="str">
        <f t="shared" si="1"/>
        <v/>
      </c>
      <c r="J150" s="34"/>
      <c r="K150" s="29"/>
    </row>
    <row r="151" ht="30.0" customHeight="1">
      <c r="A151" s="30"/>
      <c r="B151" s="34"/>
      <c r="C151" s="28" t="str">
        <f t="array" ref="C151">IF($B151="","",IFERROR(INDEX('顧客台帳'!$B$4:$B$103,MATCH($B151,'顧客台帳'!$A$4:$A$103,0)),"未登録"))</f>
        <v/>
      </c>
      <c r="D151" s="34"/>
      <c r="E151" s="29"/>
      <c r="F151" s="29"/>
      <c r="G151" s="29"/>
      <c r="H151" s="37"/>
      <c r="I151" s="33" t="str">
        <f t="shared" si="1"/>
        <v/>
      </c>
      <c r="J151" s="34"/>
      <c r="K151" s="29"/>
    </row>
    <row r="152" ht="30.0" customHeight="1">
      <c r="A152" s="30"/>
      <c r="B152" s="34"/>
      <c r="C152" s="28" t="str">
        <f t="array" ref="C152">IF($B152="","",IFERROR(INDEX('顧客台帳'!$B$4:$B$103,MATCH($B152,'顧客台帳'!$A$4:$A$103,0)),"未登録"))</f>
        <v/>
      </c>
      <c r="D152" s="34"/>
      <c r="E152" s="29"/>
      <c r="F152" s="29"/>
      <c r="G152" s="29"/>
      <c r="H152" s="37"/>
      <c r="I152" s="33" t="str">
        <f t="shared" si="1"/>
        <v/>
      </c>
      <c r="J152" s="34"/>
      <c r="K152" s="29"/>
    </row>
    <row r="153" ht="30.0" customHeight="1">
      <c r="A153" s="30"/>
      <c r="B153" s="34"/>
      <c r="C153" s="28" t="str">
        <f t="array" ref="C153">IF($B153="","",IFERROR(INDEX('顧客台帳'!$B$4:$B$103,MATCH($B153,'顧客台帳'!$A$4:$A$103,0)),"未登録"))</f>
        <v/>
      </c>
      <c r="D153" s="34"/>
      <c r="E153" s="29"/>
      <c r="F153" s="29"/>
      <c r="G153" s="29"/>
      <c r="H153" s="37"/>
      <c r="I153" s="33" t="str">
        <f t="shared" si="1"/>
        <v/>
      </c>
      <c r="J153" s="34"/>
      <c r="K153" s="29"/>
    </row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E4:E153">
      <formula1>"接待,記念日,家族での食事,友人との会食,会社の宴会,ふだん使い"</formula1>
    </dataValidation>
  </dataValidations>
  <printOptions/>
  <pageMargins bottom="0.5" footer="0.0" header="0.0" left="0.4" right="0.4" top="0.5"/>
  <pageSetup fitToHeight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3.0"/>
    <col customWidth="1" min="2" max="2" width="11.0"/>
    <col customWidth="1" min="3" max="3" width="20.0"/>
    <col customWidth="1" min="4" max="4" width="16.0"/>
    <col customWidth="1" min="5" max="5" width="34.0"/>
    <col customWidth="1" min="6" max="6" width="15.0"/>
    <col customWidth="1" min="7" max="7" width="11.0"/>
    <col customWidth="1" min="8" max="8" width="15.0"/>
    <col customWidth="1" min="9" max="9" width="16.0"/>
    <col customWidth="1" min="10" max="10" width="26.0"/>
    <col customWidth="1" min="11" max="11" width="13.0"/>
    <col customWidth="1" min="12" max="12" width="10.0"/>
    <col customWidth="1" min="13" max="13" width="16.0"/>
  </cols>
  <sheetData>
    <row r="1" ht="33.75" customHeight="1">
      <c r="A1" s="38" t="s">
        <v>130</v>
      </c>
    </row>
    <row r="2" ht="21.75" customHeight="1">
      <c r="A2" s="2" t="s">
        <v>131</v>
      </c>
    </row>
    <row r="3" ht="37.5" customHeight="1">
      <c r="A3" s="18" t="s">
        <v>132</v>
      </c>
      <c r="B3" s="18" t="s">
        <v>133</v>
      </c>
      <c r="C3" s="18" t="s">
        <v>134</v>
      </c>
      <c r="D3" s="18" t="s">
        <v>135</v>
      </c>
      <c r="E3" s="18" t="s">
        <v>136</v>
      </c>
      <c r="F3" s="18" t="s">
        <v>137</v>
      </c>
      <c r="G3" s="18" t="s">
        <v>138</v>
      </c>
      <c r="H3" s="18" t="s">
        <v>139</v>
      </c>
      <c r="I3" s="18" t="s">
        <v>140</v>
      </c>
      <c r="J3" s="18" t="s">
        <v>141</v>
      </c>
      <c r="K3" s="18" t="s">
        <v>142</v>
      </c>
      <c r="L3" s="18" t="s">
        <v>98</v>
      </c>
      <c r="M3" s="18" t="s">
        <v>83</v>
      </c>
    </row>
    <row r="4" ht="30.0" customHeight="1">
      <c r="A4" s="23">
        <v>46218.0</v>
      </c>
      <c r="B4" s="27" t="s">
        <v>99</v>
      </c>
      <c r="C4" s="19" t="str">
        <f t="array" ref="C4">IF($B4="","",IFERROR(INDEX('顧客台帳'!$B$4:$B$103,MATCH($B4,'顧客台帳'!$A$4:$A$103,0)),"未登録"))</f>
        <v>山田商店</v>
      </c>
      <c r="D4" s="35" t="s">
        <v>143</v>
      </c>
      <c r="E4" s="22" t="s">
        <v>144</v>
      </c>
      <c r="F4" s="36">
        <v>300000.0</v>
      </c>
      <c r="G4" s="39">
        <v>0.5</v>
      </c>
      <c r="H4" s="26">
        <f t="shared" ref="H4:H153" si="1">IF(OR($F4="",$G4=""),"",$F4*$G4)</f>
        <v>150000</v>
      </c>
      <c r="I4" s="20" t="s">
        <v>145</v>
      </c>
      <c r="J4" s="20" t="s">
        <v>146</v>
      </c>
      <c r="K4" s="23">
        <v>46259.0</v>
      </c>
      <c r="L4" s="25">
        <f t="shared" ref="L4:L153" si="2">IF($K4="","",$K4-TODAY())</f>
        <v>-42</v>
      </c>
      <c r="M4" s="25" t="str">
        <f>IF($K4="","",IF($L4&lt;0,"期限超過",IF($L4&lt;='設定'!$C$9,"今週対応","")))</f>
        <v>期限超過</v>
      </c>
    </row>
    <row r="5" ht="30.0" customHeight="1">
      <c r="A5" s="30"/>
      <c r="B5" s="34"/>
      <c r="C5" s="28" t="str">
        <f t="array" ref="C5">IF($B5="","",IFERROR(INDEX('顧客台帳'!$B$4:$B$103,MATCH($B5,'顧客台帳'!$A$4:$A$103,0)),"未登録"))</f>
        <v/>
      </c>
      <c r="D5" s="34"/>
      <c r="E5" s="29"/>
      <c r="F5" s="37"/>
      <c r="G5" s="40"/>
      <c r="H5" s="33" t="str">
        <f t="shared" si="1"/>
        <v/>
      </c>
      <c r="I5" s="29"/>
      <c r="J5" s="29"/>
      <c r="K5" s="30"/>
      <c r="L5" s="32" t="str">
        <f t="shared" si="2"/>
        <v/>
      </c>
      <c r="M5" s="32" t="str">
        <f>IF($K5="","",IF($L5&lt;0,"期限超過",IF($L5&lt;='設定'!$C$9,"今週対応","")))</f>
        <v/>
      </c>
    </row>
    <row r="6" ht="30.0" customHeight="1">
      <c r="A6" s="30"/>
      <c r="B6" s="34"/>
      <c r="C6" s="28" t="str">
        <f t="array" ref="C6">IF($B6="","",IFERROR(INDEX('顧客台帳'!$B$4:$B$103,MATCH($B6,'顧客台帳'!$A$4:$A$103,0)),"未登録"))</f>
        <v/>
      </c>
      <c r="D6" s="34"/>
      <c r="E6" s="29"/>
      <c r="F6" s="37"/>
      <c r="G6" s="40"/>
      <c r="H6" s="33" t="str">
        <f t="shared" si="1"/>
        <v/>
      </c>
      <c r="I6" s="29"/>
      <c r="J6" s="29"/>
      <c r="K6" s="30"/>
      <c r="L6" s="32" t="str">
        <f t="shared" si="2"/>
        <v/>
      </c>
      <c r="M6" s="32" t="str">
        <f>IF($K6="","",IF($L6&lt;0,"期限超過",IF($L6&lt;='設定'!$C$9,"今週対応","")))</f>
        <v/>
      </c>
    </row>
    <row r="7" ht="30.0" customHeight="1">
      <c r="A7" s="30"/>
      <c r="B7" s="34"/>
      <c r="C7" s="28" t="str">
        <f t="array" ref="C7">IF($B7="","",IFERROR(INDEX('顧客台帳'!$B$4:$B$103,MATCH($B7,'顧客台帳'!$A$4:$A$103,0)),"未登録"))</f>
        <v/>
      </c>
      <c r="D7" s="34"/>
      <c r="E7" s="29"/>
      <c r="F7" s="37"/>
      <c r="G7" s="40"/>
      <c r="H7" s="33" t="str">
        <f t="shared" si="1"/>
        <v/>
      </c>
      <c r="I7" s="29"/>
      <c r="J7" s="29"/>
      <c r="K7" s="30"/>
      <c r="L7" s="32" t="str">
        <f t="shared" si="2"/>
        <v/>
      </c>
      <c r="M7" s="32" t="str">
        <f>IF($K7="","",IF($L7&lt;0,"期限超過",IF($L7&lt;='設定'!$C$9,"今週対応","")))</f>
        <v/>
      </c>
    </row>
    <row r="8" ht="30.0" customHeight="1">
      <c r="A8" s="30"/>
      <c r="B8" s="34"/>
      <c r="C8" s="28" t="str">
        <f t="array" ref="C8">IF($B8="","",IFERROR(INDEX('顧客台帳'!$B$4:$B$103,MATCH($B8,'顧客台帳'!$A$4:$A$103,0)),"未登録"))</f>
        <v/>
      </c>
      <c r="D8" s="34"/>
      <c r="E8" s="29"/>
      <c r="F8" s="37"/>
      <c r="G8" s="40"/>
      <c r="H8" s="33" t="str">
        <f t="shared" si="1"/>
        <v/>
      </c>
      <c r="I8" s="29"/>
      <c r="J8" s="29"/>
      <c r="K8" s="30"/>
      <c r="L8" s="32" t="str">
        <f t="shared" si="2"/>
        <v/>
      </c>
      <c r="M8" s="32" t="str">
        <f>IF($K8="","",IF($L8&lt;0,"期限超過",IF($L8&lt;='設定'!$C$9,"今週対応","")))</f>
        <v/>
      </c>
    </row>
    <row r="9" ht="30.0" customHeight="1">
      <c r="A9" s="30"/>
      <c r="B9" s="34"/>
      <c r="C9" s="28" t="str">
        <f t="array" ref="C9">IF($B9="","",IFERROR(INDEX('顧客台帳'!$B$4:$B$103,MATCH($B9,'顧客台帳'!$A$4:$A$103,0)),"未登録"))</f>
        <v/>
      </c>
      <c r="D9" s="34"/>
      <c r="E9" s="29"/>
      <c r="F9" s="37"/>
      <c r="G9" s="40"/>
      <c r="H9" s="33" t="str">
        <f t="shared" si="1"/>
        <v/>
      </c>
      <c r="I9" s="29"/>
      <c r="J9" s="29"/>
      <c r="K9" s="30"/>
      <c r="L9" s="32" t="str">
        <f t="shared" si="2"/>
        <v/>
      </c>
      <c r="M9" s="32" t="str">
        <f>IF($K9="","",IF($L9&lt;0,"期限超過",IF($L9&lt;='設定'!$C$9,"今週対応","")))</f>
        <v/>
      </c>
    </row>
    <row r="10" ht="30.0" customHeight="1">
      <c r="A10" s="30"/>
      <c r="B10" s="34"/>
      <c r="C10" s="28" t="str">
        <f t="array" ref="C10">IF($B10="","",IFERROR(INDEX('顧客台帳'!$B$4:$B$103,MATCH($B10,'顧客台帳'!$A$4:$A$103,0)),"未登録"))</f>
        <v/>
      </c>
      <c r="D10" s="34"/>
      <c r="E10" s="29"/>
      <c r="F10" s="37"/>
      <c r="G10" s="40"/>
      <c r="H10" s="33" t="str">
        <f t="shared" si="1"/>
        <v/>
      </c>
      <c r="I10" s="29"/>
      <c r="J10" s="29"/>
      <c r="K10" s="30"/>
      <c r="L10" s="32" t="str">
        <f t="shared" si="2"/>
        <v/>
      </c>
      <c r="M10" s="32" t="str">
        <f>IF($K10="","",IF($L10&lt;0,"期限超過",IF($L10&lt;='設定'!$C$9,"今週対応","")))</f>
        <v/>
      </c>
    </row>
    <row r="11" ht="30.0" customHeight="1">
      <c r="A11" s="30"/>
      <c r="B11" s="34"/>
      <c r="C11" s="28" t="str">
        <f t="array" ref="C11">IF($B11="","",IFERROR(INDEX('顧客台帳'!$B$4:$B$103,MATCH($B11,'顧客台帳'!$A$4:$A$103,0)),"未登録"))</f>
        <v/>
      </c>
      <c r="D11" s="34"/>
      <c r="E11" s="29"/>
      <c r="F11" s="37"/>
      <c r="G11" s="40"/>
      <c r="H11" s="33" t="str">
        <f t="shared" si="1"/>
        <v/>
      </c>
      <c r="I11" s="29"/>
      <c r="J11" s="29"/>
      <c r="K11" s="30"/>
      <c r="L11" s="32" t="str">
        <f t="shared" si="2"/>
        <v/>
      </c>
      <c r="M11" s="32" t="str">
        <f>IF($K11="","",IF($L11&lt;0,"期限超過",IF($L11&lt;='設定'!$C$9,"今週対応","")))</f>
        <v/>
      </c>
    </row>
    <row r="12" ht="30.0" customHeight="1">
      <c r="A12" s="30"/>
      <c r="B12" s="34"/>
      <c r="C12" s="28" t="str">
        <f t="array" ref="C12">IF($B12="","",IFERROR(INDEX('顧客台帳'!$B$4:$B$103,MATCH($B12,'顧客台帳'!$A$4:$A$103,0)),"未登録"))</f>
        <v/>
      </c>
      <c r="D12" s="34"/>
      <c r="E12" s="29"/>
      <c r="F12" s="37"/>
      <c r="G12" s="40"/>
      <c r="H12" s="33" t="str">
        <f t="shared" si="1"/>
        <v/>
      </c>
      <c r="I12" s="29"/>
      <c r="J12" s="29"/>
      <c r="K12" s="30"/>
      <c r="L12" s="32" t="str">
        <f t="shared" si="2"/>
        <v/>
      </c>
      <c r="M12" s="32" t="str">
        <f>IF($K12="","",IF($L12&lt;0,"期限超過",IF($L12&lt;='設定'!$C$9,"今週対応","")))</f>
        <v/>
      </c>
    </row>
    <row r="13" ht="30.0" customHeight="1">
      <c r="A13" s="30"/>
      <c r="B13" s="34"/>
      <c r="C13" s="28" t="str">
        <f t="array" ref="C13">IF($B13="","",IFERROR(INDEX('顧客台帳'!$B$4:$B$103,MATCH($B13,'顧客台帳'!$A$4:$A$103,0)),"未登録"))</f>
        <v/>
      </c>
      <c r="D13" s="34"/>
      <c r="E13" s="29"/>
      <c r="F13" s="37"/>
      <c r="G13" s="40"/>
      <c r="H13" s="33" t="str">
        <f t="shared" si="1"/>
        <v/>
      </c>
      <c r="I13" s="29"/>
      <c r="J13" s="29"/>
      <c r="K13" s="30"/>
      <c r="L13" s="32" t="str">
        <f t="shared" si="2"/>
        <v/>
      </c>
      <c r="M13" s="32" t="str">
        <f>IF($K13="","",IF($L13&lt;0,"期限超過",IF($L13&lt;='設定'!$C$9,"今週対応","")))</f>
        <v/>
      </c>
    </row>
    <row r="14" ht="30.0" customHeight="1">
      <c r="A14" s="30"/>
      <c r="B14" s="34"/>
      <c r="C14" s="28" t="str">
        <f t="array" ref="C14">IF($B14="","",IFERROR(INDEX('顧客台帳'!$B$4:$B$103,MATCH($B14,'顧客台帳'!$A$4:$A$103,0)),"未登録"))</f>
        <v/>
      </c>
      <c r="D14" s="34"/>
      <c r="E14" s="29"/>
      <c r="F14" s="37"/>
      <c r="G14" s="40"/>
      <c r="H14" s="33" t="str">
        <f t="shared" si="1"/>
        <v/>
      </c>
      <c r="I14" s="29"/>
      <c r="J14" s="29"/>
      <c r="K14" s="30"/>
      <c r="L14" s="32" t="str">
        <f t="shared" si="2"/>
        <v/>
      </c>
      <c r="M14" s="32" t="str">
        <f>IF($K14="","",IF($L14&lt;0,"期限超過",IF($L14&lt;='設定'!$C$9,"今週対応","")))</f>
        <v/>
      </c>
    </row>
    <row r="15" ht="30.0" customHeight="1">
      <c r="A15" s="30"/>
      <c r="B15" s="34"/>
      <c r="C15" s="28" t="str">
        <f t="array" ref="C15">IF($B15="","",IFERROR(INDEX('顧客台帳'!$B$4:$B$103,MATCH($B15,'顧客台帳'!$A$4:$A$103,0)),"未登録"))</f>
        <v/>
      </c>
      <c r="D15" s="34"/>
      <c r="E15" s="29"/>
      <c r="F15" s="37"/>
      <c r="G15" s="40"/>
      <c r="H15" s="33" t="str">
        <f t="shared" si="1"/>
        <v/>
      </c>
      <c r="I15" s="29"/>
      <c r="J15" s="29"/>
      <c r="K15" s="30"/>
      <c r="L15" s="32" t="str">
        <f t="shared" si="2"/>
        <v/>
      </c>
      <c r="M15" s="32" t="str">
        <f>IF($K15="","",IF($L15&lt;0,"期限超過",IF($L15&lt;='設定'!$C$9,"今週対応","")))</f>
        <v/>
      </c>
    </row>
    <row r="16" ht="30.0" customHeight="1">
      <c r="A16" s="30"/>
      <c r="B16" s="34"/>
      <c r="C16" s="28" t="str">
        <f t="array" ref="C16">IF($B16="","",IFERROR(INDEX('顧客台帳'!$B$4:$B$103,MATCH($B16,'顧客台帳'!$A$4:$A$103,0)),"未登録"))</f>
        <v/>
      </c>
      <c r="D16" s="34"/>
      <c r="E16" s="29"/>
      <c r="F16" s="37"/>
      <c r="G16" s="40"/>
      <c r="H16" s="33" t="str">
        <f t="shared" si="1"/>
        <v/>
      </c>
      <c r="I16" s="29"/>
      <c r="J16" s="29"/>
      <c r="K16" s="30"/>
      <c r="L16" s="32" t="str">
        <f t="shared" si="2"/>
        <v/>
      </c>
      <c r="M16" s="32" t="str">
        <f>IF($K16="","",IF($L16&lt;0,"期限超過",IF($L16&lt;='設定'!$C$9,"今週対応","")))</f>
        <v/>
      </c>
    </row>
    <row r="17" ht="30.0" customHeight="1">
      <c r="A17" s="30"/>
      <c r="B17" s="34"/>
      <c r="C17" s="28" t="str">
        <f t="array" ref="C17">IF($B17="","",IFERROR(INDEX('顧客台帳'!$B$4:$B$103,MATCH($B17,'顧客台帳'!$A$4:$A$103,0)),"未登録"))</f>
        <v/>
      </c>
      <c r="D17" s="34"/>
      <c r="E17" s="29"/>
      <c r="F17" s="37"/>
      <c r="G17" s="40"/>
      <c r="H17" s="33" t="str">
        <f t="shared" si="1"/>
        <v/>
      </c>
      <c r="I17" s="29"/>
      <c r="J17" s="29"/>
      <c r="K17" s="30"/>
      <c r="L17" s="32" t="str">
        <f t="shared" si="2"/>
        <v/>
      </c>
      <c r="M17" s="32" t="str">
        <f>IF($K17="","",IF($L17&lt;0,"期限超過",IF($L17&lt;='設定'!$C$9,"今週対応","")))</f>
        <v/>
      </c>
    </row>
    <row r="18" ht="30.0" customHeight="1">
      <c r="A18" s="30"/>
      <c r="B18" s="34"/>
      <c r="C18" s="28" t="str">
        <f t="array" ref="C18">IF($B18="","",IFERROR(INDEX('顧客台帳'!$B$4:$B$103,MATCH($B18,'顧客台帳'!$A$4:$A$103,0)),"未登録"))</f>
        <v/>
      </c>
      <c r="D18" s="34"/>
      <c r="E18" s="29"/>
      <c r="F18" s="37"/>
      <c r="G18" s="40"/>
      <c r="H18" s="33" t="str">
        <f t="shared" si="1"/>
        <v/>
      </c>
      <c r="I18" s="29"/>
      <c r="J18" s="29"/>
      <c r="K18" s="30"/>
      <c r="L18" s="32" t="str">
        <f t="shared" si="2"/>
        <v/>
      </c>
      <c r="M18" s="32" t="str">
        <f>IF($K18="","",IF($L18&lt;0,"期限超過",IF($L18&lt;='設定'!$C$9,"今週対応","")))</f>
        <v/>
      </c>
    </row>
    <row r="19" ht="30.0" customHeight="1">
      <c r="A19" s="30"/>
      <c r="B19" s="34"/>
      <c r="C19" s="28" t="str">
        <f t="array" ref="C19">IF($B19="","",IFERROR(INDEX('顧客台帳'!$B$4:$B$103,MATCH($B19,'顧客台帳'!$A$4:$A$103,0)),"未登録"))</f>
        <v/>
      </c>
      <c r="D19" s="34"/>
      <c r="E19" s="29"/>
      <c r="F19" s="37"/>
      <c r="G19" s="40"/>
      <c r="H19" s="33" t="str">
        <f t="shared" si="1"/>
        <v/>
      </c>
      <c r="I19" s="29"/>
      <c r="J19" s="29"/>
      <c r="K19" s="30"/>
      <c r="L19" s="32" t="str">
        <f t="shared" si="2"/>
        <v/>
      </c>
      <c r="M19" s="32" t="str">
        <f>IF($K19="","",IF($L19&lt;0,"期限超過",IF($L19&lt;='設定'!$C$9,"今週対応","")))</f>
        <v/>
      </c>
    </row>
    <row r="20" ht="30.0" customHeight="1">
      <c r="A20" s="30"/>
      <c r="B20" s="34"/>
      <c r="C20" s="28" t="str">
        <f t="array" ref="C20">IF($B20="","",IFERROR(INDEX('顧客台帳'!$B$4:$B$103,MATCH($B20,'顧客台帳'!$A$4:$A$103,0)),"未登録"))</f>
        <v/>
      </c>
      <c r="D20" s="34"/>
      <c r="E20" s="29"/>
      <c r="F20" s="37"/>
      <c r="G20" s="40"/>
      <c r="H20" s="33" t="str">
        <f t="shared" si="1"/>
        <v/>
      </c>
      <c r="I20" s="29"/>
      <c r="J20" s="29"/>
      <c r="K20" s="30"/>
      <c r="L20" s="32" t="str">
        <f t="shared" si="2"/>
        <v/>
      </c>
      <c r="M20" s="32" t="str">
        <f>IF($K20="","",IF($L20&lt;0,"期限超過",IF($L20&lt;='設定'!$C$9,"今週対応","")))</f>
        <v/>
      </c>
    </row>
    <row r="21" ht="30.0" customHeight="1">
      <c r="A21" s="30"/>
      <c r="B21" s="34"/>
      <c r="C21" s="28" t="str">
        <f t="array" ref="C21">IF($B21="","",IFERROR(INDEX('顧客台帳'!$B$4:$B$103,MATCH($B21,'顧客台帳'!$A$4:$A$103,0)),"未登録"))</f>
        <v/>
      </c>
      <c r="D21" s="34"/>
      <c r="E21" s="29"/>
      <c r="F21" s="37"/>
      <c r="G21" s="40"/>
      <c r="H21" s="33" t="str">
        <f t="shared" si="1"/>
        <v/>
      </c>
      <c r="I21" s="29"/>
      <c r="J21" s="29"/>
      <c r="K21" s="30"/>
      <c r="L21" s="32" t="str">
        <f t="shared" si="2"/>
        <v/>
      </c>
      <c r="M21" s="32" t="str">
        <f>IF($K21="","",IF($L21&lt;0,"期限超過",IF($L21&lt;='設定'!$C$9,"今週対応","")))</f>
        <v/>
      </c>
    </row>
    <row r="22" ht="30.0" customHeight="1">
      <c r="A22" s="30"/>
      <c r="B22" s="34"/>
      <c r="C22" s="28" t="str">
        <f t="array" ref="C22">IF($B22="","",IFERROR(INDEX('顧客台帳'!$B$4:$B$103,MATCH($B22,'顧客台帳'!$A$4:$A$103,0)),"未登録"))</f>
        <v/>
      </c>
      <c r="D22" s="34"/>
      <c r="E22" s="29"/>
      <c r="F22" s="37"/>
      <c r="G22" s="40"/>
      <c r="H22" s="33" t="str">
        <f t="shared" si="1"/>
        <v/>
      </c>
      <c r="I22" s="29"/>
      <c r="J22" s="29"/>
      <c r="K22" s="30"/>
      <c r="L22" s="32" t="str">
        <f t="shared" si="2"/>
        <v/>
      </c>
      <c r="M22" s="32" t="str">
        <f>IF($K22="","",IF($L22&lt;0,"期限超過",IF($L22&lt;='設定'!$C$9,"今週対応","")))</f>
        <v/>
      </c>
    </row>
    <row r="23" ht="30.0" customHeight="1">
      <c r="A23" s="30"/>
      <c r="B23" s="34"/>
      <c r="C23" s="28" t="str">
        <f t="array" ref="C23">IF($B23="","",IFERROR(INDEX('顧客台帳'!$B$4:$B$103,MATCH($B23,'顧客台帳'!$A$4:$A$103,0)),"未登録"))</f>
        <v/>
      </c>
      <c r="D23" s="34"/>
      <c r="E23" s="29"/>
      <c r="F23" s="37"/>
      <c r="G23" s="40"/>
      <c r="H23" s="33" t="str">
        <f t="shared" si="1"/>
        <v/>
      </c>
      <c r="I23" s="29"/>
      <c r="J23" s="29"/>
      <c r="K23" s="30"/>
      <c r="L23" s="32" t="str">
        <f t="shared" si="2"/>
        <v/>
      </c>
      <c r="M23" s="32" t="str">
        <f>IF($K23="","",IF($L23&lt;0,"期限超過",IF($L23&lt;='設定'!$C$9,"今週対応","")))</f>
        <v/>
      </c>
    </row>
    <row r="24" ht="30.0" customHeight="1">
      <c r="A24" s="30"/>
      <c r="B24" s="34"/>
      <c r="C24" s="28" t="str">
        <f t="array" ref="C24">IF($B24="","",IFERROR(INDEX('顧客台帳'!$B$4:$B$103,MATCH($B24,'顧客台帳'!$A$4:$A$103,0)),"未登録"))</f>
        <v/>
      </c>
      <c r="D24" s="34"/>
      <c r="E24" s="29"/>
      <c r="F24" s="37"/>
      <c r="G24" s="40"/>
      <c r="H24" s="33" t="str">
        <f t="shared" si="1"/>
        <v/>
      </c>
      <c r="I24" s="29"/>
      <c r="J24" s="29"/>
      <c r="K24" s="30"/>
      <c r="L24" s="32" t="str">
        <f t="shared" si="2"/>
        <v/>
      </c>
      <c r="M24" s="32" t="str">
        <f>IF($K24="","",IF($L24&lt;0,"期限超過",IF($L24&lt;='設定'!$C$9,"今週対応","")))</f>
        <v/>
      </c>
    </row>
    <row r="25" ht="30.0" customHeight="1">
      <c r="A25" s="30"/>
      <c r="B25" s="34"/>
      <c r="C25" s="28" t="str">
        <f t="array" ref="C25">IF($B25="","",IFERROR(INDEX('顧客台帳'!$B$4:$B$103,MATCH($B25,'顧客台帳'!$A$4:$A$103,0)),"未登録"))</f>
        <v/>
      </c>
      <c r="D25" s="34"/>
      <c r="E25" s="29"/>
      <c r="F25" s="37"/>
      <c r="G25" s="40"/>
      <c r="H25" s="33" t="str">
        <f t="shared" si="1"/>
        <v/>
      </c>
      <c r="I25" s="29"/>
      <c r="J25" s="29"/>
      <c r="K25" s="30"/>
      <c r="L25" s="32" t="str">
        <f t="shared" si="2"/>
        <v/>
      </c>
      <c r="M25" s="32" t="str">
        <f>IF($K25="","",IF($L25&lt;0,"期限超過",IF($L25&lt;='設定'!$C$9,"今週対応","")))</f>
        <v/>
      </c>
    </row>
    <row r="26" ht="30.0" customHeight="1">
      <c r="A26" s="30"/>
      <c r="B26" s="34"/>
      <c r="C26" s="28" t="str">
        <f t="array" ref="C26">IF($B26="","",IFERROR(INDEX('顧客台帳'!$B$4:$B$103,MATCH($B26,'顧客台帳'!$A$4:$A$103,0)),"未登録"))</f>
        <v/>
      </c>
      <c r="D26" s="34"/>
      <c r="E26" s="29"/>
      <c r="F26" s="37"/>
      <c r="G26" s="40"/>
      <c r="H26" s="33" t="str">
        <f t="shared" si="1"/>
        <v/>
      </c>
      <c r="I26" s="29"/>
      <c r="J26" s="29"/>
      <c r="K26" s="30"/>
      <c r="L26" s="32" t="str">
        <f t="shared" si="2"/>
        <v/>
      </c>
      <c r="M26" s="32" t="str">
        <f>IF($K26="","",IF($L26&lt;0,"期限超過",IF($L26&lt;='設定'!$C$9,"今週対応","")))</f>
        <v/>
      </c>
    </row>
    <row r="27" ht="30.0" customHeight="1">
      <c r="A27" s="30"/>
      <c r="B27" s="34"/>
      <c r="C27" s="28" t="str">
        <f t="array" ref="C27">IF($B27="","",IFERROR(INDEX('顧客台帳'!$B$4:$B$103,MATCH($B27,'顧客台帳'!$A$4:$A$103,0)),"未登録"))</f>
        <v/>
      </c>
      <c r="D27" s="34"/>
      <c r="E27" s="29"/>
      <c r="F27" s="37"/>
      <c r="G27" s="40"/>
      <c r="H27" s="33" t="str">
        <f t="shared" si="1"/>
        <v/>
      </c>
      <c r="I27" s="29"/>
      <c r="J27" s="29"/>
      <c r="K27" s="30"/>
      <c r="L27" s="32" t="str">
        <f t="shared" si="2"/>
        <v/>
      </c>
      <c r="M27" s="32" t="str">
        <f>IF($K27="","",IF($L27&lt;0,"期限超過",IF($L27&lt;='設定'!$C$9,"今週対応","")))</f>
        <v/>
      </c>
    </row>
    <row r="28" ht="30.0" customHeight="1">
      <c r="A28" s="30"/>
      <c r="B28" s="34"/>
      <c r="C28" s="28" t="str">
        <f t="array" ref="C28">IF($B28="","",IFERROR(INDEX('顧客台帳'!$B$4:$B$103,MATCH($B28,'顧客台帳'!$A$4:$A$103,0)),"未登録"))</f>
        <v/>
      </c>
      <c r="D28" s="34"/>
      <c r="E28" s="29"/>
      <c r="F28" s="37"/>
      <c r="G28" s="40"/>
      <c r="H28" s="33" t="str">
        <f t="shared" si="1"/>
        <v/>
      </c>
      <c r="I28" s="29"/>
      <c r="J28" s="29"/>
      <c r="K28" s="30"/>
      <c r="L28" s="32" t="str">
        <f t="shared" si="2"/>
        <v/>
      </c>
      <c r="M28" s="32" t="str">
        <f>IF($K28="","",IF($L28&lt;0,"期限超過",IF($L28&lt;='設定'!$C$9,"今週対応","")))</f>
        <v/>
      </c>
    </row>
    <row r="29" ht="30.0" customHeight="1">
      <c r="A29" s="30"/>
      <c r="B29" s="34"/>
      <c r="C29" s="28" t="str">
        <f t="array" ref="C29">IF($B29="","",IFERROR(INDEX('顧客台帳'!$B$4:$B$103,MATCH($B29,'顧客台帳'!$A$4:$A$103,0)),"未登録"))</f>
        <v/>
      </c>
      <c r="D29" s="34"/>
      <c r="E29" s="29"/>
      <c r="F29" s="37"/>
      <c r="G29" s="40"/>
      <c r="H29" s="33" t="str">
        <f t="shared" si="1"/>
        <v/>
      </c>
      <c r="I29" s="29"/>
      <c r="J29" s="29"/>
      <c r="K29" s="30"/>
      <c r="L29" s="32" t="str">
        <f t="shared" si="2"/>
        <v/>
      </c>
      <c r="M29" s="32" t="str">
        <f>IF($K29="","",IF($L29&lt;0,"期限超過",IF($L29&lt;='設定'!$C$9,"今週対応","")))</f>
        <v/>
      </c>
    </row>
    <row r="30" ht="30.0" customHeight="1">
      <c r="A30" s="30"/>
      <c r="B30" s="34"/>
      <c r="C30" s="28" t="str">
        <f t="array" ref="C30">IF($B30="","",IFERROR(INDEX('顧客台帳'!$B$4:$B$103,MATCH($B30,'顧客台帳'!$A$4:$A$103,0)),"未登録"))</f>
        <v/>
      </c>
      <c r="D30" s="34"/>
      <c r="E30" s="29"/>
      <c r="F30" s="37"/>
      <c r="G30" s="40"/>
      <c r="H30" s="33" t="str">
        <f t="shared" si="1"/>
        <v/>
      </c>
      <c r="I30" s="29"/>
      <c r="J30" s="29"/>
      <c r="K30" s="30"/>
      <c r="L30" s="32" t="str">
        <f t="shared" si="2"/>
        <v/>
      </c>
      <c r="M30" s="32" t="str">
        <f>IF($K30="","",IF($L30&lt;0,"期限超過",IF($L30&lt;='設定'!$C$9,"今週対応","")))</f>
        <v/>
      </c>
    </row>
    <row r="31" ht="30.0" customHeight="1">
      <c r="A31" s="30"/>
      <c r="B31" s="34"/>
      <c r="C31" s="28" t="str">
        <f t="array" ref="C31">IF($B31="","",IFERROR(INDEX('顧客台帳'!$B$4:$B$103,MATCH($B31,'顧客台帳'!$A$4:$A$103,0)),"未登録"))</f>
        <v/>
      </c>
      <c r="D31" s="34"/>
      <c r="E31" s="29"/>
      <c r="F31" s="37"/>
      <c r="G31" s="40"/>
      <c r="H31" s="33" t="str">
        <f t="shared" si="1"/>
        <v/>
      </c>
      <c r="I31" s="29"/>
      <c r="J31" s="29"/>
      <c r="K31" s="30"/>
      <c r="L31" s="32" t="str">
        <f t="shared" si="2"/>
        <v/>
      </c>
      <c r="M31" s="32" t="str">
        <f>IF($K31="","",IF($L31&lt;0,"期限超過",IF($L31&lt;='設定'!$C$9,"今週対応","")))</f>
        <v/>
      </c>
    </row>
    <row r="32" ht="30.0" customHeight="1">
      <c r="A32" s="30"/>
      <c r="B32" s="34"/>
      <c r="C32" s="28" t="str">
        <f t="array" ref="C32">IF($B32="","",IFERROR(INDEX('顧客台帳'!$B$4:$B$103,MATCH($B32,'顧客台帳'!$A$4:$A$103,0)),"未登録"))</f>
        <v/>
      </c>
      <c r="D32" s="34"/>
      <c r="E32" s="29"/>
      <c r="F32" s="37"/>
      <c r="G32" s="40"/>
      <c r="H32" s="33" t="str">
        <f t="shared" si="1"/>
        <v/>
      </c>
      <c r="I32" s="29"/>
      <c r="J32" s="29"/>
      <c r="K32" s="30"/>
      <c r="L32" s="32" t="str">
        <f t="shared" si="2"/>
        <v/>
      </c>
      <c r="M32" s="32" t="str">
        <f>IF($K32="","",IF($L32&lt;0,"期限超過",IF($L32&lt;='設定'!$C$9,"今週対応","")))</f>
        <v/>
      </c>
    </row>
    <row r="33" ht="30.0" customHeight="1">
      <c r="A33" s="30"/>
      <c r="B33" s="34"/>
      <c r="C33" s="28" t="str">
        <f t="array" ref="C33">IF($B33="","",IFERROR(INDEX('顧客台帳'!$B$4:$B$103,MATCH($B33,'顧客台帳'!$A$4:$A$103,0)),"未登録"))</f>
        <v/>
      </c>
      <c r="D33" s="34"/>
      <c r="E33" s="29"/>
      <c r="F33" s="37"/>
      <c r="G33" s="40"/>
      <c r="H33" s="33" t="str">
        <f t="shared" si="1"/>
        <v/>
      </c>
      <c r="I33" s="29"/>
      <c r="J33" s="29"/>
      <c r="K33" s="30"/>
      <c r="L33" s="32" t="str">
        <f t="shared" si="2"/>
        <v/>
      </c>
      <c r="M33" s="32" t="str">
        <f>IF($K33="","",IF($L33&lt;0,"期限超過",IF($L33&lt;='設定'!$C$9,"今週対応","")))</f>
        <v/>
      </c>
    </row>
    <row r="34" ht="30.0" customHeight="1">
      <c r="A34" s="30"/>
      <c r="B34" s="34"/>
      <c r="C34" s="28" t="str">
        <f t="array" ref="C34">IF($B34="","",IFERROR(INDEX('顧客台帳'!$B$4:$B$103,MATCH($B34,'顧客台帳'!$A$4:$A$103,0)),"未登録"))</f>
        <v/>
      </c>
      <c r="D34" s="34"/>
      <c r="E34" s="29"/>
      <c r="F34" s="37"/>
      <c r="G34" s="40"/>
      <c r="H34" s="33" t="str">
        <f t="shared" si="1"/>
        <v/>
      </c>
      <c r="I34" s="29"/>
      <c r="J34" s="29"/>
      <c r="K34" s="30"/>
      <c r="L34" s="32" t="str">
        <f t="shared" si="2"/>
        <v/>
      </c>
      <c r="M34" s="32" t="str">
        <f>IF($K34="","",IF($L34&lt;0,"期限超過",IF($L34&lt;='設定'!$C$9,"今週対応","")))</f>
        <v/>
      </c>
    </row>
    <row r="35" ht="30.0" customHeight="1">
      <c r="A35" s="30"/>
      <c r="B35" s="34"/>
      <c r="C35" s="28" t="str">
        <f t="array" ref="C35">IF($B35="","",IFERROR(INDEX('顧客台帳'!$B$4:$B$103,MATCH($B35,'顧客台帳'!$A$4:$A$103,0)),"未登録"))</f>
        <v/>
      </c>
      <c r="D35" s="34"/>
      <c r="E35" s="29"/>
      <c r="F35" s="37"/>
      <c r="G35" s="40"/>
      <c r="H35" s="33" t="str">
        <f t="shared" si="1"/>
        <v/>
      </c>
      <c r="I35" s="29"/>
      <c r="J35" s="29"/>
      <c r="K35" s="30"/>
      <c r="L35" s="32" t="str">
        <f t="shared" si="2"/>
        <v/>
      </c>
      <c r="M35" s="32" t="str">
        <f>IF($K35="","",IF($L35&lt;0,"期限超過",IF($L35&lt;='設定'!$C$9,"今週対応","")))</f>
        <v/>
      </c>
    </row>
    <row r="36" ht="30.0" customHeight="1">
      <c r="A36" s="30"/>
      <c r="B36" s="34"/>
      <c r="C36" s="28" t="str">
        <f t="array" ref="C36">IF($B36="","",IFERROR(INDEX('顧客台帳'!$B$4:$B$103,MATCH($B36,'顧客台帳'!$A$4:$A$103,0)),"未登録"))</f>
        <v/>
      </c>
      <c r="D36" s="34"/>
      <c r="E36" s="29"/>
      <c r="F36" s="37"/>
      <c r="G36" s="40"/>
      <c r="H36" s="33" t="str">
        <f t="shared" si="1"/>
        <v/>
      </c>
      <c r="I36" s="29"/>
      <c r="J36" s="29"/>
      <c r="K36" s="30"/>
      <c r="L36" s="32" t="str">
        <f t="shared" si="2"/>
        <v/>
      </c>
      <c r="M36" s="32" t="str">
        <f>IF($K36="","",IF($L36&lt;0,"期限超過",IF($L36&lt;='設定'!$C$9,"今週対応","")))</f>
        <v/>
      </c>
    </row>
    <row r="37" ht="30.0" customHeight="1">
      <c r="A37" s="30"/>
      <c r="B37" s="34"/>
      <c r="C37" s="28" t="str">
        <f t="array" ref="C37">IF($B37="","",IFERROR(INDEX('顧客台帳'!$B$4:$B$103,MATCH($B37,'顧客台帳'!$A$4:$A$103,0)),"未登録"))</f>
        <v/>
      </c>
      <c r="D37" s="34"/>
      <c r="E37" s="29"/>
      <c r="F37" s="37"/>
      <c r="G37" s="40"/>
      <c r="H37" s="33" t="str">
        <f t="shared" si="1"/>
        <v/>
      </c>
      <c r="I37" s="29"/>
      <c r="J37" s="29"/>
      <c r="K37" s="30"/>
      <c r="L37" s="32" t="str">
        <f t="shared" si="2"/>
        <v/>
      </c>
      <c r="M37" s="32" t="str">
        <f>IF($K37="","",IF($L37&lt;0,"期限超過",IF($L37&lt;='設定'!$C$9,"今週対応","")))</f>
        <v/>
      </c>
    </row>
    <row r="38" ht="30.0" customHeight="1">
      <c r="A38" s="30"/>
      <c r="B38" s="34"/>
      <c r="C38" s="28" t="str">
        <f t="array" ref="C38">IF($B38="","",IFERROR(INDEX('顧客台帳'!$B$4:$B$103,MATCH($B38,'顧客台帳'!$A$4:$A$103,0)),"未登録"))</f>
        <v/>
      </c>
      <c r="D38" s="34"/>
      <c r="E38" s="29"/>
      <c r="F38" s="37"/>
      <c r="G38" s="40"/>
      <c r="H38" s="33" t="str">
        <f t="shared" si="1"/>
        <v/>
      </c>
      <c r="I38" s="29"/>
      <c r="J38" s="29"/>
      <c r="K38" s="30"/>
      <c r="L38" s="32" t="str">
        <f t="shared" si="2"/>
        <v/>
      </c>
      <c r="M38" s="32" t="str">
        <f>IF($K38="","",IF($L38&lt;0,"期限超過",IF($L38&lt;='設定'!$C$9,"今週対応","")))</f>
        <v/>
      </c>
    </row>
    <row r="39" ht="30.0" customHeight="1">
      <c r="A39" s="30"/>
      <c r="B39" s="34"/>
      <c r="C39" s="28" t="str">
        <f t="array" ref="C39">IF($B39="","",IFERROR(INDEX('顧客台帳'!$B$4:$B$103,MATCH($B39,'顧客台帳'!$A$4:$A$103,0)),"未登録"))</f>
        <v/>
      </c>
      <c r="D39" s="34"/>
      <c r="E39" s="29"/>
      <c r="F39" s="37"/>
      <c r="G39" s="40"/>
      <c r="H39" s="33" t="str">
        <f t="shared" si="1"/>
        <v/>
      </c>
      <c r="I39" s="29"/>
      <c r="J39" s="29"/>
      <c r="K39" s="30"/>
      <c r="L39" s="32" t="str">
        <f t="shared" si="2"/>
        <v/>
      </c>
      <c r="M39" s="32" t="str">
        <f>IF($K39="","",IF($L39&lt;0,"期限超過",IF($L39&lt;='設定'!$C$9,"今週対応","")))</f>
        <v/>
      </c>
    </row>
    <row r="40" ht="30.0" customHeight="1">
      <c r="A40" s="30"/>
      <c r="B40" s="34"/>
      <c r="C40" s="28" t="str">
        <f t="array" ref="C40">IF($B40="","",IFERROR(INDEX('顧客台帳'!$B$4:$B$103,MATCH($B40,'顧客台帳'!$A$4:$A$103,0)),"未登録"))</f>
        <v/>
      </c>
      <c r="D40" s="34"/>
      <c r="E40" s="29"/>
      <c r="F40" s="37"/>
      <c r="G40" s="40"/>
      <c r="H40" s="33" t="str">
        <f t="shared" si="1"/>
        <v/>
      </c>
      <c r="I40" s="29"/>
      <c r="J40" s="29"/>
      <c r="K40" s="30"/>
      <c r="L40" s="32" t="str">
        <f t="shared" si="2"/>
        <v/>
      </c>
      <c r="M40" s="32" t="str">
        <f>IF($K40="","",IF($L40&lt;0,"期限超過",IF($L40&lt;='設定'!$C$9,"今週対応","")))</f>
        <v/>
      </c>
    </row>
    <row r="41" ht="30.0" customHeight="1">
      <c r="A41" s="30"/>
      <c r="B41" s="34"/>
      <c r="C41" s="28" t="str">
        <f t="array" ref="C41">IF($B41="","",IFERROR(INDEX('顧客台帳'!$B$4:$B$103,MATCH($B41,'顧客台帳'!$A$4:$A$103,0)),"未登録"))</f>
        <v/>
      </c>
      <c r="D41" s="34"/>
      <c r="E41" s="29"/>
      <c r="F41" s="37"/>
      <c r="G41" s="40"/>
      <c r="H41" s="33" t="str">
        <f t="shared" si="1"/>
        <v/>
      </c>
      <c r="I41" s="29"/>
      <c r="J41" s="29"/>
      <c r="K41" s="30"/>
      <c r="L41" s="32" t="str">
        <f t="shared" si="2"/>
        <v/>
      </c>
      <c r="M41" s="32" t="str">
        <f>IF($K41="","",IF($L41&lt;0,"期限超過",IF($L41&lt;='設定'!$C$9,"今週対応","")))</f>
        <v/>
      </c>
    </row>
    <row r="42" ht="30.0" customHeight="1">
      <c r="A42" s="30"/>
      <c r="B42" s="34"/>
      <c r="C42" s="28" t="str">
        <f t="array" ref="C42">IF($B42="","",IFERROR(INDEX('顧客台帳'!$B$4:$B$103,MATCH($B42,'顧客台帳'!$A$4:$A$103,0)),"未登録"))</f>
        <v/>
      </c>
      <c r="D42" s="34"/>
      <c r="E42" s="29"/>
      <c r="F42" s="37"/>
      <c r="G42" s="40"/>
      <c r="H42" s="33" t="str">
        <f t="shared" si="1"/>
        <v/>
      </c>
      <c r="I42" s="29"/>
      <c r="J42" s="29"/>
      <c r="K42" s="30"/>
      <c r="L42" s="32" t="str">
        <f t="shared" si="2"/>
        <v/>
      </c>
      <c r="M42" s="32" t="str">
        <f>IF($K42="","",IF($L42&lt;0,"期限超過",IF($L42&lt;='設定'!$C$9,"今週対応","")))</f>
        <v/>
      </c>
    </row>
    <row r="43" ht="30.0" customHeight="1">
      <c r="A43" s="30"/>
      <c r="B43" s="34"/>
      <c r="C43" s="28" t="str">
        <f t="array" ref="C43">IF($B43="","",IFERROR(INDEX('顧客台帳'!$B$4:$B$103,MATCH($B43,'顧客台帳'!$A$4:$A$103,0)),"未登録"))</f>
        <v/>
      </c>
      <c r="D43" s="34"/>
      <c r="E43" s="29"/>
      <c r="F43" s="37"/>
      <c r="G43" s="40"/>
      <c r="H43" s="33" t="str">
        <f t="shared" si="1"/>
        <v/>
      </c>
      <c r="I43" s="29"/>
      <c r="J43" s="29"/>
      <c r="K43" s="30"/>
      <c r="L43" s="32" t="str">
        <f t="shared" si="2"/>
        <v/>
      </c>
      <c r="M43" s="32" t="str">
        <f>IF($K43="","",IF($L43&lt;0,"期限超過",IF($L43&lt;='設定'!$C$9,"今週対応","")))</f>
        <v/>
      </c>
    </row>
    <row r="44" ht="30.0" customHeight="1">
      <c r="A44" s="30"/>
      <c r="B44" s="34"/>
      <c r="C44" s="28" t="str">
        <f t="array" ref="C44">IF($B44="","",IFERROR(INDEX('顧客台帳'!$B$4:$B$103,MATCH($B44,'顧客台帳'!$A$4:$A$103,0)),"未登録"))</f>
        <v/>
      </c>
      <c r="D44" s="34"/>
      <c r="E44" s="29"/>
      <c r="F44" s="37"/>
      <c r="G44" s="40"/>
      <c r="H44" s="33" t="str">
        <f t="shared" si="1"/>
        <v/>
      </c>
      <c r="I44" s="29"/>
      <c r="J44" s="29"/>
      <c r="K44" s="30"/>
      <c r="L44" s="32" t="str">
        <f t="shared" si="2"/>
        <v/>
      </c>
      <c r="M44" s="32" t="str">
        <f>IF($K44="","",IF($L44&lt;0,"期限超過",IF($L44&lt;='設定'!$C$9,"今週対応","")))</f>
        <v/>
      </c>
    </row>
    <row r="45" ht="30.0" customHeight="1">
      <c r="A45" s="30"/>
      <c r="B45" s="34"/>
      <c r="C45" s="28" t="str">
        <f t="array" ref="C45">IF($B45="","",IFERROR(INDEX('顧客台帳'!$B$4:$B$103,MATCH($B45,'顧客台帳'!$A$4:$A$103,0)),"未登録"))</f>
        <v/>
      </c>
      <c r="D45" s="34"/>
      <c r="E45" s="29"/>
      <c r="F45" s="37"/>
      <c r="G45" s="40"/>
      <c r="H45" s="33" t="str">
        <f t="shared" si="1"/>
        <v/>
      </c>
      <c r="I45" s="29"/>
      <c r="J45" s="29"/>
      <c r="K45" s="30"/>
      <c r="L45" s="32" t="str">
        <f t="shared" si="2"/>
        <v/>
      </c>
      <c r="M45" s="32" t="str">
        <f>IF($K45="","",IF($L45&lt;0,"期限超過",IF($L45&lt;='設定'!$C$9,"今週対応","")))</f>
        <v/>
      </c>
    </row>
    <row r="46" ht="30.0" customHeight="1">
      <c r="A46" s="30"/>
      <c r="B46" s="34"/>
      <c r="C46" s="28" t="str">
        <f t="array" ref="C46">IF($B46="","",IFERROR(INDEX('顧客台帳'!$B$4:$B$103,MATCH($B46,'顧客台帳'!$A$4:$A$103,0)),"未登録"))</f>
        <v/>
      </c>
      <c r="D46" s="34"/>
      <c r="E46" s="29"/>
      <c r="F46" s="37"/>
      <c r="G46" s="40"/>
      <c r="H46" s="33" t="str">
        <f t="shared" si="1"/>
        <v/>
      </c>
      <c r="I46" s="29"/>
      <c r="J46" s="29"/>
      <c r="K46" s="30"/>
      <c r="L46" s="32" t="str">
        <f t="shared" si="2"/>
        <v/>
      </c>
      <c r="M46" s="32" t="str">
        <f>IF($K46="","",IF($L46&lt;0,"期限超過",IF($L46&lt;='設定'!$C$9,"今週対応","")))</f>
        <v/>
      </c>
    </row>
    <row r="47" ht="30.0" customHeight="1">
      <c r="A47" s="30"/>
      <c r="B47" s="34"/>
      <c r="C47" s="28" t="str">
        <f t="array" ref="C47">IF($B47="","",IFERROR(INDEX('顧客台帳'!$B$4:$B$103,MATCH($B47,'顧客台帳'!$A$4:$A$103,0)),"未登録"))</f>
        <v/>
      </c>
      <c r="D47" s="34"/>
      <c r="E47" s="29"/>
      <c r="F47" s="37"/>
      <c r="G47" s="40"/>
      <c r="H47" s="33" t="str">
        <f t="shared" si="1"/>
        <v/>
      </c>
      <c r="I47" s="29"/>
      <c r="J47" s="29"/>
      <c r="K47" s="30"/>
      <c r="L47" s="32" t="str">
        <f t="shared" si="2"/>
        <v/>
      </c>
      <c r="M47" s="32" t="str">
        <f>IF($K47="","",IF($L47&lt;0,"期限超過",IF($L47&lt;='設定'!$C$9,"今週対応","")))</f>
        <v/>
      </c>
    </row>
    <row r="48" ht="30.0" customHeight="1">
      <c r="A48" s="30"/>
      <c r="B48" s="34"/>
      <c r="C48" s="28" t="str">
        <f t="array" ref="C48">IF($B48="","",IFERROR(INDEX('顧客台帳'!$B$4:$B$103,MATCH($B48,'顧客台帳'!$A$4:$A$103,0)),"未登録"))</f>
        <v/>
      </c>
      <c r="D48" s="34"/>
      <c r="E48" s="29"/>
      <c r="F48" s="37"/>
      <c r="G48" s="40"/>
      <c r="H48" s="33" t="str">
        <f t="shared" si="1"/>
        <v/>
      </c>
      <c r="I48" s="29"/>
      <c r="J48" s="29"/>
      <c r="K48" s="30"/>
      <c r="L48" s="32" t="str">
        <f t="shared" si="2"/>
        <v/>
      </c>
      <c r="M48" s="32" t="str">
        <f>IF($K48="","",IF($L48&lt;0,"期限超過",IF($L48&lt;='設定'!$C$9,"今週対応","")))</f>
        <v/>
      </c>
    </row>
    <row r="49" ht="30.0" customHeight="1">
      <c r="A49" s="30"/>
      <c r="B49" s="34"/>
      <c r="C49" s="28" t="str">
        <f t="array" ref="C49">IF($B49="","",IFERROR(INDEX('顧客台帳'!$B$4:$B$103,MATCH($B49,'顧客台帳'!$A$4:$A$103,0)),"未登録"))</f>
        <v/>
      </c>
      <c r="D49" s="34"/>
      <c r="E49" s="29"/>
      <c r="F49" s="37"/>
      <c r="G49" s="40"/>
      <c r="H49" s="33" t="str">
        <f t="shared" si="1"/>
        <v/>
      </c>
      <c r="I49" s="29"/>
      <c r="J49" s="29"/>
      <c r="K49" s="30"/>
      <c r="L49" s="32" t="str">
        <f t="shared" si="2"/>
        <v/>
      </c>
      <c r="M49" s="32" t="str">
        <f>IF($K49="","",IF($L49&lt;0,"期限超過",IF($L49&lt;='設定'!$C$9,"今週対応","")))</f>
        <v/>
      </c>
    </row>
    <row r="50" ht="30.0" customHeight="1">
      <c r="A50" s="30"/>
      <c r="B50" s="34"/>
      <c r="C50" s="28" t="str">
        <f t="array" ref="C50">IF($B50="","",IFERROR(INDEX('顧客台帳'!$B$4:$B$103,MATCH($B50,'顧客台帳'!$A$4:$A$103,0)),"未登録"))</f>
        <v/>
      </c>
      <c r="D50" s="34"/>
      <c r="E50" s="29"/>
      <c r="F50" s="37"/>
      <c r="G50" s="40"/>
      <c r="H50" s="33" t="str">
        <f t="shared" si="1"/>
        <v/>
      </c>
      <c r="I50" s="29"/>
      <c r="J50" s="29"/>
      <c r="K50" s="30"/>
      <c r="L50" s="32" t="str">
        <f t="shared" si="2"/>
        <v/>
      </c>
      <c r="M50" s="32" t="str">
        <f>IF($K50="","",IF($L50&lt;0,"期限超過",IF($L50&lt;='設定'!$C$9,"今週対応","")))</f>
        <v/>
      </c>
    </row>
    <row r="51" ht="30.0" customHeight="1">
      <c r="A51" s="30"/>
      <c r="B51" s="34"/>
      <c r="C51" s="28" t="str">
        <f t="array" ref="C51">IF($B51="","",IFERROR(INDEX('顧客台帳'!$B$4:$B$103,MATCH($B51,'顧客台帳'!$A$4:$A$103,0)),"未登録"))</f>
        <v/>
      </c>
      <c r="D51" s="34"/>
      <c r="E51" s="29"/>
      <c r="F51" s="37"/>
      <c r="G51" s="40"/>
      <c r="H51" s="33" t="str">
        <f t="shared" si="1"/>
        <v/>
      </c>
      <c r="I51" s="29"/>
      <c r="J51" s="29"/>
      <c r="K51" s="30"/>
      <c r="L51" s="32" t="str">
        <f t="shared" si="2"/>
        <v/>
      </c>
      <c r="M51" s="32" t="str">
        <f>IF($K51="","",IF($L51&lt;0,"期限超過",IF($L51&lt;='設定'!$C$9,"今週対応","")))</f>
        <v/>
      </c>
    </row>
    <row r="52" ht="30.0" customHeight="1">
      <c r="A52" s="30"/>
      <c r="B52" s="34"/>
      <c r="C52" s="28" t="str">
        <f t="array" ref="C52">IF($B52="","",IFERROR(INDEX('顧客台帳'!$B$4:$B$103,MATCH($B52,'顧客台帳'!$A$4:$A$103,0)),"未登録"))</f>
        <v/>
      </c>
      <c r="D52" s="34"/>
      <c r="E52" s="29"/>
      <c r="F52" s="37"/>
      <c r="G52" s="40"/>
      <c r="H52" s="33" t="str">
        <f t="shared" si="1"/>
        <v/>
      </c>
      <c r="I52" s="29"/>
      <c r="J52" s="29"/>
      <c r="K52" s="30"/>
      <c r="L52" s="32" t="str">
        <f t="shared" si="2"/>
        <v/>
      </c>
      <c r="M52" s="32" t="str">
        <f>IF($K52="","",IF($L52&lt;0,"期限超過",IF($L52&lt;='設定'!$C$9,"今週対応","")))</f>
        <v/>
      </c>
    </row>
    <row r="53" ht="30.0" customHeight="1">
      <c r="A53" s="30"/>
      <c r="B53" s="34"/>
      <c r="C53" s="28" t="str">
        <f t="array" ref="C53">IF($B53="","",IFERROR(INDEX('顧客台帳'!$B$4:$B$103,MATCH($B53,'顧客台帳'!$A$4:$A$103,0)),"未登録"))</f>
        <v/>
      </c>
      <c r="D53" s="34"/>
      <c r="E53" s="29"/>
      <c r="F53" s="37"/>
      <c r="G53" s="40"/>
      <c r="H53" s="33" t="str">
        <f t="shared" si="1"/>
        <v/>
      </c>
      <c r="I53" s="29"/>
      <c r="J53" s="29"/>
      <c r="K53" s="30"/>
      <c r="L53" s="32" t="str">
        <f t="shared" si="2"/>
        <v/>
      </c>
      <c r="M53" s="32" t="str">
        <f>IF($K53="","",IF($L53&lt;0,"期限超過",IF($L53&lt;='設定'!$C$9,"今週対応","")))</f>
        <v/>
      </c>
    </row>
    <row r="54" ht="30.0" customHeight="1">
      <c r="A54" s="30"/>
      <c r="B54" s="34"/>
      <c r="C54" s="28" t="str">
        <f t="array" ref="C54">IF($B54="","",IFERROR(INDEX('顧客台帳'!$B$4:$B$103,MATCH($B54,'顧客台帳'!$A$4:$A$103,0)),"未登録"))</f>
        <v/>
      </c>
      <c r="D54" s="34"/>
      <c r="E54" s="29"/>
      <c r="F54" s="37"/>
      <c r="G54" s="40"/>
      <c r="H54" s="33" t="str">
        <f t="shared" si="1"/>
        <v/>
      </c>
      <c r="I54" s="29"/>
      <c r="J54" s="29"/>
      <c r="K54" s="30"/>
      <c r="L54" s="32" t="str">
        <f t="shared" si="2"/>
        <v/>
      </c>
      <c r="M54" s="32" t="str">
        <f>IF($K54="","",IF($L54&lt;0,"期限超過",IF($L54&lt;='設定'!$C$9,"今週対応","")))</f>
        <v/>
      </c>
    </row>
    <row r="55" ht="30.0" customHeight="1">
      <c r="A55" s="30"/>
      <c r="B55" s="34"/>
      <c r="C55" s="28" t="str">
        <f t="array" ref="C55">IF($B55="","",IFERROR(INDEX('顧客台帳'!$B$4:$B$103,MATCH($B55,'顧客台帳'!$A$4:$A$103,0)),"未登録"))</f>
        <v/>
      </c>
      <c r="D55" s="34"/>
      <c r="E55" s="29"/>
      <c r="F55" s="37"/>
      <c r="G55" s="40"/>
      <c r="H55" s="33" t="str">
        <f t="shared" si="1"/>
        <v/>
      </c>
      <c r="I55" s="29"/>
      <c r="J55" s="29"/>
      <c r="K55" s="30"/>
      <c r="L55" s="32" t="str">
        <f t="shared" si="2"/>
        <v/>
      </c>
      <c r="M55" s="32" t="str">
        <f>IF($K55="","",IF($L55&lt;0,"期限超過",IF($L55&lt;='設定'!$C$9,"今週対応","")))</f>
        <v/>
      </c>
    </row>
    <row r="56" ht="30.0" customHeight="1">
      <c r="A56" s="30"/>
      <c r="B56" s="34"/>
      <c r="C56" s="28" t="str">
        <f t="array" ref="C56">IF($B56="","",IFERROR(INDEX('顧客台帳'!$B$4:$B$103,MATCH($B56,'顧客台帳'!$A$4:$A$103,0)),"未登録"))</f>
        <v/>
      </c>
      <c r="D56" s="34"/>
      <c r="E56" s="29"/>
      <c r="F56" s="37"/>
      <c r="G56" s="40"/>
      <c r="H56" s="33" t="str">
        <f t="shared" si="1"/>
        <v/>
      </c>
      <c r="I56" s="29"/>
      <c r="J56" s="29"/>
      <c r="K56" s="30"/>
      <c r="L56" s="32" t="str">
        <f t="shared" si="2"/>
        <v/>
      </c>
      <c r="M56" s="32" t="str">
        <f>IF($K56="","",IF($L56&lt;0,"期限超過",IF($L56&lt;='設定'!$C$9,"今週対応","")))</f>
        <v/>
      </c>
    </row>
    <row r="57" ht="30.0" customHeight="1">
      <c r="A57" s="30"/>
      <c r="B57" s="34"/>
      <c r="C57" s="28" t="str">
        <f t="array" ref="C57">IF($B57="","",IFERROR(INDEX('顧客台帳'!$B$4:$B$103,MATCH($B57,'顧客台帳'!$A$4:$A$103,0)),"未登録"))</f>
        <v/>
      </c>
      <c r="D57" s="34"/>
      <c r="E57" s="29"/>
      <c r="F57" s="37"/>
      <c r="G57" s="40"/>
      <c r="H57" s="33" t="str">
        <f t="shared" si="1"/>
        <v/>
      </c>
      <c r="I57" s="29"/>
      <c r="J57" s="29"/>
      <c r="K57" s="30"/>
      <c r="L57" s="32" t="str">
        <f t="shared" si="2"/>
        <v/>
      </c>
      <c r="M57" s="32" t="str">
        <f>IF($K57="","",IF($L57&lt;0,"期限超過",IF($L57&lt;='設定'!$C$9,"今週対応","")))</f>
        <v/>
      </c>
    </row>
    <row r="58" ht="30.0" customHeight="1">
      <c r="A58" s="30"/>
      <c r="B58" s="34"/>
      <c r="C58" s="28" t="str">
        <f t="array" ref="C58">IF($B58="","",IFERROR(INDEX('顧客台帳'!$B$4:$B$103,MATCH($B58,'顧客台帳'!$A$4:$A$103,0)),"未登録"))</f>
        <v/>
      </c>
      <c r="D58" s="34"/>
      <c r="E58" s="29"/>
      <c r="F58" s="37"/>
      <c r="G58" s="40"/>
      <c r="H58" s="33" t="str">
        <f t="shared" si="1"/>
        <v/>
      </c>
      <c r="I58" s="29"/>
      <c r="J58" s="29"/>
      <c r="K58" s="30"/>
      <c r="L58" s="32" t="str">
        <f t="shared" si="2"/>
        <v/>
      </c>
      <c r="M58" s="32" t="str">
        <f>IF($K58="","",IF($L58&lt;0,"期限超過",IF($L58&lt;='設定'!$C$9,"今週対応","")))</f>
        <v/>
      </c>
    </row>
    <row r="59" ht="30.0" customHeight="1">
      <c r="A59" s="30"/>
      <c r="B59" s="34"/>
      <c r="C59" s="28" t="str">
        <f t="array" ref="C59">IF($B59="","",IFERROR(INDEX('顧客台帳'!$B$4:$B$103,MATCH($B59,'顧客台帳'!$A$4:$A$103,0)),"未登録"))</f>
        <v/>
      </c>
      <c r="D59" s="34"/>
      <c r="E59" s="29"/>
      <c r="F59" s="37"/>
      <c r="G59" s="40"/>
      <c r="H59" s="33" t="str">
        <f t="shared" si="1"/>
        <v/>
      </c>
      <c r="I59" s="29"/>
      <c r="J59" s="29"/>
      <c r="K59" s="30"/>
      <c r="L59" s="32" t="str">
        <f t="shared" si="2"/>
        <v/>
      </c>
      <c r="M59" s="32" t="str">
        <f>IF($K59="","",IF($L59&lt;0,"期限超過",IF($L59&lt;='設定'!$C$9,"今週対応","")))</f>
        <v/>
      </c>
    </row>
    <row r="60" ht="30.0" customHeight="1">
      <c r="A60" s="30"/>
      <c r="B60" s="34"/>
      <c r="C60" s="28" t="str">
        <f t="array" ref="C60">IF($B60="","",IFERROR(INDEX('顧客台帳'!$B$4:$B$103,MATCH($B60,'顧客台帳'!$A$4:$A$103,0)),"未登録"))</f>
        <v/>
      </c>
      <c r="D60" s="34"/>
      <c r="E60" s="29"/>
      <c r="F60" s="37"/>
      <c r="G60" s="40"/>
      <c r="H60" s="33" t="str">
        <f t="shared" si="1"/>
        <v/>
      </c>
      <c r="I60" s="29"/>
      <c r="J60" s="29"/>
      <c r="K60" s="30"/>
      <c r="L60" s="32" t="str">
        <f t="shared" si="2"/>
        <v/>
      </c>
      <c r="M60" s="32" t="str">
        <f>IF($K60="","",IF($L60&lt;0,"期限超過",IF($L60&lt;='設定'!$C$9,"今週対応","")))</f>
        <v/>
      </c>
    </row>
    <row r="61" ht="30.0" customHeight="1">
      <c r="A61" s="30"/>
      <c r="B61" s="34"/>
      <c r="C61" s="28" t="str">
        <f t="array" ref="C61">IF($B61="","",IFERROR(INDEX('顧客台帳'!$B$4:$B$103,MATCH($B61,'顧客台帳'!$A$4:$A$103,0)),"未登録"))</f>
        <v/>
      </c>
      <c r="D61" s="34"/>
      <c r="E61" s="29"/>
      <c r="F61" s="37"/>
      <c r="G61" s="40"/>
      <c r="H61" s="33" t="str">
        <f t="shared" si="1"/>
        <v/>
      </c>
      <c r="I61" s="29"/>
      <c r="J61" s="29"/>
      <c r="K61" s="30"/>
      <c r="L61" s="32" t="str">
        <f t="shared" si="2"/>
        <v/>
      </c>
      <c r="M61" s="32" t="str">
        <f>IF($K61="","",IF($L61&lt;0,"期限超過",IF($L61&lt;='設定'!$C$9,"今週対応","")))</f>
        <v/>
      </c>
    </row>
    <row r="62" ht="30.0" customHeight="1">
      <c r="A62" s="30"/>
      <c r="B62" s="34"/>
      <c r="C62" s="28" t="str">
        <f t="array" ref="C62">IF($B62="","",IFERROR(INDEX('顧客台帳'!$B$4:$B$103,MATCH($B62,'顧客台帳'!$A$4:$A$103,0)),"未登録"))</f>
        <v/>
      </c>
      <c r="D62" s="34"/>
      <c r="E62" s="29"/>
      <c r="F62" s="37"/>
      <c r="G62" s="40"/>
      <c r="H62" s="33" t="str">
        <f t="shared" si="1"/>
        <v/>
      </c>
      <c r="I62" s="29"/>
      <c r="J62" s="29"/>
      <c r="K62" s="30"/>
      <c r="L62" s="32" t="str">
        <f t="shared" si="2"/>
        <v/>
      </c>
      <c r="M62" s="32" t="str">
        <f>IF($K62="","",IF($L62&lt;0,"期限超過",IF($L62&lt;='設定'!$C$9,"今週対応","")))</f>
        <v/>
      </c>
    </row>
    <row r="63" ht="30.0" customHeight="1">
      <c r="A63" s="30"/>
      <c r="B63" s="34"/>
      <c r="C63" s="28" t="str">
        <f t="array" ref="C63">IF($B63="","",IFERROR(INDEX('顧客台帳'!$B$4:$B$103,MATCH($B63,'顧客台帳'!$A$4:$A$103,0)),"未登録"))</f>
        <v/>
      </c>
      <c r="D63" s="34"/>
      <c r="E63" s="29"/>
      <c r="F63" s="37"/>
      <c r="G63" s="40"/>
      <c r="H63" s="33" t="str">
        <f t="shared" si="1"/>
        <v/>
      </c>
      <c r="I63" s="29"/>
      <c r="J63" s="29"/>
      <c r="K63" s="30"/>
      <c r="L63" s="32" t="str">
        <f t="shared" si="2"/>
        <v/>
      </c>
      <c r="M63" s="32" t="str">
        <f>IF($K63="","",IF($L63&lt;0,"期限超過",IF($L63&lt;='設定'!$C$9,"今週対応","")))</f>
        <v/>
      </c>
    </row>
    <row r="64" ht="30.0" customHeight="1">
      <c r="A64" s="30"/>
      <c r="B64" s="34"/>
      <c r="C64" s="28" t="str">
        <f t="array" ref="C64">IF($B64="","",IFERROR(INDEX('顧客台帳'!$B$4:$B$103,MATCH($B64,'顧客台帳'!$A$4:$A$103,0)),"未登録"))</f>
        <v/>
      </c>
      <c r="D64" s="34"/>
      <c r="E64" s="29"/>
      <c r="F64" s="37"/>
      <c r="G64" s="40"/>
      <c r="H64" s="33" t="str">
        <f t="shared" si="1"/>
        <v/>
      </c>
      <c r="I64" s="29"/>
      <c r="J64" s="29"/>
      <c r="K64" s="30"/>
      <c r="L64" s="32" t="str">
        <f t="shared" si="2"/>
        <v/>
      </c>
      <c r="M64" s="32" t="str">
        <f>IF($K64="","",IF($L64&lt;0,"期限超過",IF($L64&lt;='設定'!$C$9,"今週対応","")))</f>
        <v/>
      </c>
    </row>
    <row r="65" ht="30.0" customHeight="1">
      <c r="A65" s="30"/>
      <c r="B65" s="34"/>
      <c r="C65" s="28" t="str">
        <f t="array" ref="C65">IF($B65="","",IFERROR(INDEX('顧客台帳'!$B$4:$B$103,MATCH($B65,'顧客台帳'!$A$4:$A$103,0)),"未登録"))</f>
        <v/>
      </c>
      <c r="D65" s="34"/>
      <c r="E65" s="29"/>
      <c r="F65" s="37"/>
      <c r="G65" s="40"/>
      <c r="H65" s="33" t="str">
        <f t="shared" si="1"/>
        <v/>
      </c>
      <c r="I65" s="29"/>
      <c r="J65" s="29"/>
      <c r="K65" s="30"/>
      <c r="L65" s="32" t="str">
        <f t="shared" si="2"/>
        <v/>
      </c>
      <c r="M65" s="32" t="str">
        <f>IF($K65="","",IF($L65&lt;0,"期限超過",IF($L65&lt;='設定'!$C$9,"今週対応","")))</f>
        <v/>
      </c>
    </row>
    <row r="66" ht="30.0" customHeight="1">
      <c r="A66" s="30"/>
      <c r="B66" s="34"/>
      <c r="C66" s="28" t="str">
        <f t="array" ref="C66">IF($B66="","",IFERROR(INDEX('顧客台帳'!$B$4:$B$103,MATCH($B66,'顧客台帳'!$A$4:$A$103,0)),"未登録"))</f>
        <v/>
      </c>
      <c r="D66" s="34"/>
      <c r="E66" s="29"/>
      <c r="F66" s="37"/>
      <c r="G66" s="40"/>
      <c r="H66" s="33" t="str">
        <f t="shared" si="1"/>
        <v/>
      </c>
      <c r="I66" s="29"/>
      <c r="J66" s="29"/>
      <c r="K66" s="30"/>
      <c r="L66" s="32" t="str">
        <f t="shared" si="2"/>
        <v/>
      </c>
      <c r="M66" s="32" t="str">
        <f>IF($K66="","",IF($L66&lt;0,"期限超過",IF($L66&lt;='設定'!$C$9,"今週対応","")))</f>
        <v/>
      </c>
    </row>
    <row r="67" ht="30.0" customHeight="1">
      <c r="A67" s="30"/>
      <c r="B67" s="34"/>
      <c r="C67" s="28" t="str">
        <f t="array" ref="C67">IF($B67="","",IFERROR(INDEX('顧客台帳'!$B$4:$B$103,MATCH($B67,'顧客台帳'!$A$4:$A$103,0)),"未登録"))</f>
        <v/>
      </c>
      <c r="D67" s="34"/>
      <c r="E67" s="29"/>
      <c r="F67" s="37"/>
      <c r="G67" s="40"/>
      <c r="H67" s="33" t="str">
        <f t="shared" si="1"/>
        <v/>
      </c>
      <c r="I67" s="29"/>
      <c r="J67" s="29"/>
      <c r="K67" s="30"/>
      <c r="L67" s="32" t="str">
        <f t="shared" si="2"/>
        <v/>
      </c>
      <c r="M67" s="32" t="str">
        <f>IF($K67="","",IF($L67&lt;0,"期限超過",IF($L67&lt;='設定'!$C$9,"今週対応","")))</f>
        <v/>
      </c>
    </row>
    <row r="68" ht="30.0" customHeight="1">
      <c r="A68" s="30"/>
      <c r="B68" s="34"/>
      <c r="C68" s="28" t="str">
        <f t="array" ref="C68">IF($B68="","",IFERROR(INDEX('顧客台帳'!$B$4:$B$103,MATCH($B68,'顧客台帳'!$A$4:$A$103,0)),"未登録"))</f>
        <v/>
      </c>
      <c r="D68" s="34"/>
      <c r="E68" s="29"/>
      <c r="F68" s="37"/>
      <c r="G68" s="40"/>
      <c r="H68" s="33" t="str">
        <f t="shared" si="1"/>
        <v/>
      </c>
      <c r="I68" s="29"/>
      <c r="J68" s="29"/>
      <c r="K68" s="30"/>
      <c r="L68" s="32" t="str">
        <f t="shared" si="2"/>
        <v/>
      </c>
      <c r="M68" s="32" t="str">
        <f>IF($K68="","",IF($L68&lt;0,"期限超過",IF($L68&lt;='設定'!$C$9,"今週対応","")))</f>
        <v/>
      </c>
    </row>
    <row r="69" ht="30.0" customHeight="1">
      <c r="A69" s="30"/>
      <c r="B69" s="34"/>
      <c r="C69" s="28" t="str">
        <f t="array" ref="C69">IF($B69="","",IFERROR(INDEX('顧客台帳'!$B$4:$B$103,MATCH($B69,'顧客台帳'!$A$4:$A$103,0)),"未登録"))</f>
        <v/>
      </c>
      <c r="D69" s="34"/>
      <c r="E69" s="29"/>
      <c r="F69" s="37"/>
      <c r="G69" s="40"/>
      <c r="H69" s="33" t="str">
        <f t="shared" si="1"/>
        <v/>
      </c>
      <c r="I69" s="29"/>
      <c r="J69" s="29"/>
      <c r="K69" s="30"/>
      <c r="L69" s="32" t="str">
        <f t="shared" si="2"/>
        <v/>
      </c>
      <c r="M69" s="32" t="str">
        <f>IF($K69="","",IF($L69&lt;0,"期限超過",IF($L69&lt;='設定'!$C$9,"今週対応","")))</f>
        <v/>
      </c>
    </row>
    <row r="70" ht="30.0" customHeight="1">
      <c r="A70" s="30"/>
      <c r="B70" s="34"/>
      <c r="C70" s="28" t="str">
        <f t="array" ref="C70">IF($B70="","",IFERROR(INDEX('顧客台帳'!$B$4:$B$103,MATCH($B70,'顧客台帳'!$A$4:$A$103,0)),"未登録"))</f>
        <v/>
      </c>
      <c r="D70" s="34"/>
      <c r="E70" s="29"/>
      <c r="F70" s="37"/>
      <c r="G70" s="40"/>
      <c r="H70" s="33" t="str">
        <f t="shared" si="1"/>
        <v/>
      </c>
      <c r="I70" s="29"/>
      <c r="J70" s="29"/>
      <c r="K70" s="30"/>
      <c r="L70" s="32" t="str">
        <f t="shared" si="2"/>
        <v/>
      </c>
      <c r="M70" s="32" t="str">
        <f>IF($K70="","",IF($L70&lt;0,"期限超過",IF($L70&lt;='設定'!$C$9,"今週対応","")))</f>
        <v/>
      </c>
    </row>
    <row r="71" ht="30.0" customHeight="1">
      <c r="A71" s="30"/>
      <c r="B71" s="34"/>
      <c r="C71" s="28" t="str">
        <f t="array" ref="C71">IF($B71="","",IFERROR(INDEX('顧客台帳'!$B$4:$B$103,MATCH($B71,'顧客台帳'!$A$4:$A$103,0)),"未登録"))</f>
        <v/>
      </c>
      <c r="D71" s="34"/>
      <c r="E71" s="29"/>
      <c r="F71" s="37"/>
      <c r="G71" s="40"/>
      <c r="H71" s="33" t="str">
        <f t="shared" si="1"/>
        <v/>
      </c>
      <c r="I71" s="29"/>
      <c r="J71" s="29"/>
      <c r="K71" s="30"/>
      <c r="L71" s="32" t="str">
        <f t="shared" si="2"/>
        <v/>
      </c>
      <c r="M71" s="32" t="str">
        <f>IF($K71="","",IF($L71&lt;0,"期限超過",IF($L71&lt;='設定'!$C$9,"今週対応","")))</f>
        <v/>
      </c>
    </row>
    <row r="72" ht="30.0" customHeight="1">
      <c r="A72" s="30"/>
      <c r="B72" s="34"/>
      <c r="C72" s="28" t="str">
        <f t="array" ref="C72">IF($B72="","",IFERROR(INDEX('顧客台帳'!$B$4:$B$103,MATCH($B72,'顧客台帳'!$A$4:$A$103,0)),"未登録"))</f>
        <v/>
      </c>
      <c r="D72" s="34"/>
      <c r="E72" s="29"/>
      <c r="F72" s="37"/>
      <c r="G72" s="40"/>
      <c r="H72" s="33" t="str">
        <f t="shared" si="1"/>
        <v/>
      </c>
      <c r="I72" s="29"/>
      <c r="J72" s="29"/>
      <c r="K72" s="30"/>
      <c r="L72" s="32" t="str">
        <f t="shared" si="2"/>
        <v/>
      </c>
      <c r="M72" s="32" t="str">
        <f>IF($K72="","",IF($L72&lt;0,"期限超過",IF($L72&lt;='設定'!$C$9,"今週対応","")))</f>
        <v/>
      </c>
    </row>
    <row r="73" ht="30.0" customHeight="1">
      <c r="A73" s="30"/>
      <c r="B73" s="34"/>
      <c r="C73" s="28" t="str">
        <f t="array" ref="C73">IF($B73="","",IFERROR(INDEX('顧客台帳'!$B$4:$B$103,MATCH($B73,'顧客台帳'!$A$4:$A$103,0)),"未登録"))</f>
        <v/>
      </c>
      <c r="D73" s="34"/>
      <c r="E73" s="29"/>
      <c r="F73" s="37"/>
      <c r="G73" s="40"/>
      <c r="H73" s="33" t="str">
        <f t="shared" si="1"/>
        <v/>
      </c>
      <c r="I73" s="29"/>
      <c r="J73" s="29"/>
      <c r="K73" s="30"/>
      <c r="L73" s="32" t="str">
        <f t="shared" si="2"/>
        <v/>
      </c>
      <c r="M73" s="32" t="str">
        <f>IF($K73="","",IF($L73&lt;0,"期限超過",IF($L73&lt;='設定'!$C$9,"今週対応","")))</f>
        <v/>
      </c>
    </row>
    <row r="74" ht="30.0" customHeight="1">
      <c r="A74" s="30"/>
      <c r="B74" s="34"/>
      <c r="C74" s="28" t="str">
        <f t="array" ref="C74">IF($B74="","",IFERROR(INDEX('顧客台帳'!$B$4:$B$103,MATCH($B74,'顧客台帳'!$A$4:$A$103,0)),"未登録"))</f>
        <v/>
      </c>
      <c r="D74" s="34"/>
      <c r="E74" s="29"/>
      <c r="F74" s="37"/>
      <c r="G74" s="40"/>
      <c r="H74" s="33" t="str">
        <f t="shared" si="1"/>
        <v/>
      </c>
      <c r="I74" s="29"/>
      <c r="J74" s="29"/>
      <c r="K74" s="30"/>
      <c r="L74" s="32" t="str">
        <f t="shared" si="2"/>
        <v/>
      </c>
      <c r="M74" s="32" t="str">
        <f>IF($K74="","",IF($L74&lt;0,"期限超過",IF($L74&lt;='設定'!$C$9,"今週対応","")))</f>
        <v/>
      </c>
    </row>
    <row r="75" ht="30.0" customHeight="1">
      <c r="A75" s="30"/>
      <c r="B75" s="34"/>
      <c r="C75" s="28" t="str">
        <f t="array" ref="C75">IF($B75="","",IFERROR(INDEX('顧客台帳'!$B$4:$B$103,MATCH($B75,'顧客台帳'!$A$4:$A$103,0)),"未登録"))</f>
        <v/>
      </c>
      <c r="D75" s="34"/>
      <c r="E75" s="29"/>
      <c r="F75" s="37"/>
      <c r="G75" s="40"/>
      <c r="H75" s="33" t="str">
        <f t="shared" si="1"/>
        <v/>
      </c>
      <c r="I75" s="29"/>
      <c r="J75" s="29"/>
      <c r="K75" s="30"/>
      <c r="L75" s="32" t="str">
        <f t="shared" si="2"/>
        <v/>
      </c>
      <c r="M75" s="32" t="str">
        <f>IF($K75="","",IF($L75&lt;0,"期限超過",IF($L75&lt;='設定'!$C$9,"今週対応","")))</f>
        <v/>
      </c>
    </row>
    <row r="76" ht="30.0" customHeight="1">
      <c r="A76" s="30"/>
      <c r="B76" s="34"/>
      <c r="C76" s="28" t="str">
        <f t="array" ref="C76">IF($B76="","",IFERROR(INDEX('顧客台帳'!$B$4:$B$103,MATCH($B76,'顧客台帳'!$A$4:$A$103,0)),"未登録"))</f>
        <v/>
      </c>
      <c r="D76" s="34"/>
      <c r="E76" s="29"/>
      <c r="F76" s="37"/>
      <c r="G76" s="40"/>
      <c r="H76" s="33" t="str">
        <f t="shared" si="1"/>
        <v/>
      </c>
      <c r="I76" s="29"/>
      <c r="J76" s="29"/>
      <c r="K76" s="30"/>
      <c r="L76" s="32" t="str">
        <f t="shared" si="2"/>
        <v/>
      </c>
      <c r="M76" s="32" t="str">
        <f>IF($K76="","",IF($L76&lt;0,"期限超過",IF($L76&lt;='設定'!$C$9,"今週対応","")))</f>
        <v/>
      </c>
    </row>
    <row r="77" ht="30.0" customHeight="1">
      <c r="A77" s="30"/>
      <c r="B77" s="34"/>
      <c r="C77" s="28" t="str">
        <f t="array" ref="C77">IF($B77="","",IFERROR(INDEX('顧客台帳'!$B$4:$B$103,MATCH($B77,'顧客台帳'!$A$4:$A$103,0)),"未登録"))</f>
        <v/>
      </c>
      <c r="D77" s="34"/>
      <c r="E77" s="29"/>
      <c r="F77" s="37"/>
      <c r="G77" s="40"/>
      <c r="H77" s="33" t="str">
        <f t="shared" si="1"/>
        <v/>
      </c>
      <c r="I77" s="29"/>
      <c r="J77" s="29"/>
      <c r="K77" s="30"/>
      <c r="L77" s="32" t="str">
        <f t="shared" si="2"/>
        <v/>
      </c>
      <c r="M77" s="32" t="str">
        <f>IF($K77="","",IF($L77&lt;0,"期限超過",IF($L77&lt;='設定'!$C$9,"今週対応","")))</f>
        <v/>
      </c>
    </row>
    <row r="78" ht="30.0" customHeight="1">
      <c r="A78" s="30"/>
      <c r="B78" s="34"/>
      <c r="C78" s="28" t="str">
        <f t="array" ref="C78">IF($B78="","",IFERROR(INDEX('顧客台帳'!$B$4:$B$103,MATCH($B78,'顧客台帳'!$A$4:$A$103,0)),"未登録"))</f>
        <v/>
      </c>
      <c r="D78" s="34"/>
      <c r="E78" s="29"/>
      <c r="F78" s="37"/>
      <c r="G78" s="40"/>
      <c r="H78" s="33" t="str">
        <f t="shared" si="1"/>
        <v/>
      </c>
      <c r="I78" s="29"/>
      <c r="J78" s="29"/>
      <c r="K78" s="30"/>
      <c r="L78" s="32" t="str">
        <f t="shared" si="2"/>
        <v/>
      </c>
      <c r="M78" s="32" t="str">
        <f>IF($K78="","",IF($L78&lt;0,"期限超過",IF($L78&lt;='設定'!$C$9,"今週対応","")))</f>
        <v/>
      </c>
    </row>
    <row r="79" ht="30.0" customHeight="1">
      <c r="A79" s="30"/>
      <c r="B79" s="34"/>
      <c r="C79" s="28" t="str">
        <f t="array" ref="C79">IF($B79="","",IFERROR(INDEX('顧客台帳'!$B$4:$B$103,MATCH($B79,'顧客台帳'!$A$4:$A$103,0)),"未登録"))</f>
        <v/>
      </c>
      <c r="D79" s="34"/>
      <c r="E79" s="29"/>
      <c r="F79" s="37"/>
      <c r="G79" s="40"/>
      <c r="H79" s="33" t="str">
        <f t="shared" si="1"/>
        <v/>
      </c>
      <c r="I79" s="29"/>
      <c r="J79" s="29"/>
      <c r="K79" s="30"/>
      <c r="L79" s="32" t="str">
        <f t="shared" si="2"/>
        <v/>
      </c>
      <c r="M79" s="32" t="str">
        <f>IF($K79="","",IF($L79&lt;0,"期限超過",IF($L79&lt;='設定'!$C$9,"今週対応","")))</f>
        <v/>
      </c>
    </row>
    <row r="80" ht="30.0" customHeight="1">
      <c r="A80" s="30"/>
      <c r="B80" s="34"/>
      <c r="C80" s="28" t="str">
        <f t="array" ref="C80">IF($B80="","",IFERROR(INDEX('顧客台帳'!$B$4:$B$103,MATCH($B80,'顧客台帳'!$A$4:$A$103,0)),"未登録"))</f>
        <v/>
      </c>
      <c r="D80" s="34"/>
      <c r="E80" s="29"/>
      <c r="F80" s="37"/>
      <c r="G80" s="40"/>
      <c r="H80" s="33" t="str">
        <f t="shared" si="1"/>
        <v/>
      </c>
      <c r="I80" s="29"/>
      <c r="J80" s="29"/>
      <c r="K80" s="30"/>
      <c r="L80" s="32" t="str">
        <f t="shared" si="2"/>
        <v/>
      </c>
      <c r="M80" s="32" t="str">
        <f>IF($K80="","",IF($L80&lt;0,"期限超過",IF($L80&lt;='設定'!$C$9,"今週対応","")))</f>
        <v/>
      </c>
    </row>
    <row r="81" ht="30.0" customHeight="1">
      <c r="A81" s="30"/>
      <c r="B81" s="34"/>
      <c r="C81" s="28" t="str">
        <f t="array" ref="C81">IF($B81="","",IFERROR(INDEX('顧客台帳'!$B$4:$B$103,MATCH($B81,'顧客台帳'!$A$4:$A$103,0)),"未登録"))</f>
        <v/>
      </c>
      <c r="D81" s="34"/>
      <c r="E81" s="29"/>
      <c r="F81" s="37"/>
      <c r="G81" s="40"/>
      <c r="H81" s="33" t="str">
        <f t="shared" si="1"/>
        <v/>
      </c>
      <c r="I81" s="29"/>
      <c r="J81" s="29"/>
      <c r="K81" s="30"/>
      <c r="L81" s="32" t="str">
        <f t="shared" si="2"/>
        <v/>
      </c>
      <c r="M81" s="32" t="str">
        <f>IF($K81="","",IF($L81&lt;0,"期限超過",IF($L81&lt;='設定'!$C$9,"今週対応","")))</f>
        <v/>
      </c>
    </row>
    <row r="82" ht="30.0" customHeight="1">
      <c r="A82" s="30"/>
      <c r="B82" s="34"/>
      <c r="C82" s="28" t="str">
        <f t="array" ref="C82">IF($B82="","",IFERROR(INDEX('顧客台帳'!$B$4:$B$103,MATCH($B82,'顧客台帳'!$A$4:$A$103,0)),"未登録"))</f>
        <v/>
      </c>
      <c r="D82" s="34"/>
      <c r="E82" s="29"/>
      <c r="F82" s="37"/>
      <c r="G82" s="40"/>
      <c r="H82" s="33" t="str">
        <f t="shared" si="1"/>
        <v/>
      </c>
      <c r="I82" s="29"/>
      <c r="J82" s="29"/>
      <c r="K82" s="30"/>
      <c r="L82" s="32" t="str">
        <f t="shared" si="2"/>
        <v/>
      </c>
      <c r="M82" s="32" t="str">
        <f>IF($K82="","",IF($L82&lt;0,"期限超過",IF($L82&lt;='設定'!$C$9,"今週対応","")))</f>
        <v/>
      </c>
    </row>
    <row r="83" ht="30.0" customHeight="1">
      <c r="A83" s="30"/>
      <c r="B83" s="34"/>
      <c r="C83" s="28" t="str">
        <f t="array" ref="C83">IF($B83="","",IFERROR(INDEX('顧客台帳'!$B$4:$B$103,MATCH($B83,'顧客台帳'!$A$4:$A$103,0)),"未登録"))</f>
        <v/>
      </c>
      <c r="D83" s="34"/>
      <c r="E83" s="29"/>
      <c r="F83" s="37"/>
      <c r="G83" s="40"/>
      <c r="H83" s="33" t="str">
        <f t="shared" si="1"/>
        <v/>
      </c>
      <c r="I83" s="29"/>
      <c r="J83" s="29"/>
      <c r="K83" s="30"/>
      <c r="L83" s="32" t="str">
        <f t="shared" si="2"/>
        <v/>
      </c>
      <c r="M83" s="32" t="str">
        <f>IF($K83="","",IF($L83&lt;0,"期限超過",IF($L83&lt;='設定'!$C$9,"今週対応","")))</f>
        <v/>
      </c>
    </row>
    <row r="84" ht="30.0" customHeight="1">
      <c r="A84" s="30"/>
      <c r="B84" s="34"/>
      <c r="C84" s="28" t="str">
        <f t="array" ref="C84">IF($B84="","",IFERROR(INDEX('顧客台帳'!$B$4:$B$103,MATCH($B84,'顧客台帳'!$A$4:$A$103,0)),"未登録"))</f>
        <v/>
      </c>
      <c r="D84" s="34"/>
      <c r="E84" s="29"/>
      <c r="F84" s="37"/>
      <c r="G84" s="40"/>
      <c r="H84" s="33" t="str">
        <f t="shared" si="1"/>
        <v/>
      </c>
      <c r="I84" s="29"/>
      <c r="J84" s="29"/>
      <c r="K84" s="30"/>
      <c r="L84" s="32" t="str">
        <f t="shared" si="2"/>
        <v/>
      </c>
      <c r="M84" s="32" t="str">
        <f>IF($K84="","",IF($L84&lt;0,"期限超過",IF($L84&lt;='設定'!$C$9,"今週対応","")))</f>
        <v/>
      </c>
    </row>
    <row r="85" ht="30.0" customHeight="1">
      <c r="A85" s="30"/>
      <c r="B85" s="34"/>
      <c r="C85" s="28" t="str">
        <f t="array" ref="C85">IF($B85="","",IFERROR(INDEX('顧客台帳'!$B$4:$B$103,MATCH($B85,'顧客台帳'!$A$4:$A$103,0)),"未登録"))</f>
        <v/>
      </c>
      <c r="D85" s="34"/>
      <c r="E85" s="29"/>
      <c r="F85" s="37"/>
      <c r="G85" s="40"/>
      <c r="H85" s="33" t="str">
        <f t="shared" si="1"/>
        <v/>
      </c>
      <c r="I85" s="29"/>
      <c r="J85" s="29"/>
      <c r="K85" s="30"/>
      <c r="L85" s="32" t="str">
        <f t="shared" si="2"/>
        <v/>
      </c>
      <c r="M85" s="32" t="str">
        <f>IF($K85="","",IF($L85&lt;0,"期限超過",IF($L85&lt;='設定'!$C$9,"今週対応","")))</f>
        <v/>
      </c>
    </row>
    <row r="86" ht="30.0" customHeight="1">
      <c r="A86" s="30"/>
      <c r="B86" s="34"/>
      <c r="C86" s="28" t="str">
        <f t="array" ref="C86">IF($B86="","",IFERROR(INDEX('顧客台帳'!$B$4:$B$103,MATCH($B86,'顧客台帳'!$A$4:$A$103,0)),"未登録"))</f>
        <v/>
      </c>
      <c r="D86" s="34"/>
      <c r="E86" s="29"/>
      <c r="F86" s="37"/>
      <c r="G86" s="40"/>
      <c r="H86" s="33" t="str">
        <f t="shared" si="1"/>
        <v/>
      </c>
      <c r="I86" s="29"/>
      <c r="J86" s="29"/>
      <c r="K86" s="30"/>
      <c r="L86" s="32" t="str">
        <f t="shared" si="2"/>
        <v/>
      </c>
      <c r="M86" s="32" t="str">
        <f>IF($K86="","",IF($L86&lt;0,"期限超過",IF($L86&lt;='設定'!$C$9,"今週対応","")))</f>
        <v/>
      </c>
    </row>
    <row r="87" ht="30.0" customHeight="1">
      <c r="A87" s="30"/>
      <c r="B87" s="34"/>
      <c r="C87" s="28" t="str">
        <f t="array" ref="C87">IF($B87="","",IFERROR(INDEX('顧客台帳'!$B$4:$B$103,MATCH($B87,'顧客台帳'!$A$4:$A$103,0)),"未登録"))</f>
        <v/>
      </c>
      <c r="D87" s="34"/>
      <c r="E87" s="29"/>
      <c r="F87" s="37"/>
      <c r="G87" s="40"/>
      <c r="H87" s="33" t="str">
        <f t="shared" si="1"/>
        <v/>
      </c>
      <c r="I87" s="29"/>
      <c r="J87" s="29"/>
      <c r="K87" s="30"/>
      <c r="L87" s="32" t="str">
        <f t="shared" si="2"/>
        <v/>
      </c>
      <c r="M87" s="32" t="str">
        <f>IF($K87="","",IF($L87&lt;0,"期限超過",IF($L87&lt;='設定'!$C$9,"今週対応","")))</f>
        <v/>
      </c>
    </row>
    <row r="88" ht="30.0" customHeight="1">
      <c r="A88" s="30"/>
      <c r="B88" s="34"/>
      <c r="C88" s="28" t="str">
        <f t="array" ref="C88">IF($B88="","",IFERROR(INDEX('顧客台帳'!$B$4:$B$103,MATCH($B88,'顧客台帳'!$A$4:$A$103,0)),"未登録"))</f>
        <v/>
      </c>
      <c r="D88" s="34"/>
      <c r="E88" s="29"/>
      <c r="F88" s="37"/>
      <c r="G88" s="40"/>
      <c r="H88" s="33" t="str">
        <f t="shared" si="1"/>
        <v/>
      </c>
      <c r="I88" s="29"/>
      <c r="J88" s="29"/>
      <c r="K88" s="30"/>
      <c r="L88" s="32" t="str">
        <f t="shared" si="2"/>
        <v/>
      </c>
      <c r="M88" s="32" t="str">
        <f>IF($K88="","",IF($L88&lt;0,"期限超過",IF($L88&lt;='設定'!$C$9,"今週対応","")))</f>
        <v/>
      </c>
    </row>
    <row r="89" ht="30.0" customHeight="1">
      <c r="A89" s="30"/>
      <c r="B89" s="34"/>
      <c r="C89" s="28" t="str">
        <f t="array" ref="C89">IF($B89="","",IFERROR(INDEX('顧客台帳'!$B$4:$B$103,MATCH($B89,'顧客台帳'!$A$4:$A$103,0)),"未登録"))</f>
        <v/>
      </c>
      <c r="D89" s="34"/>
      <c r="E89" s="29"/>
      <c r="F89" s="37"/>
      <c r="G89" s="40"/>
      <c r="H89" s="33" t="str">
        <f t="shared" si="1"/>
        <v/>
      </c>
      <c r="I89" s="29"/>
      <c r="J89" s="29"/>
      <c r="K89" s="30"/>
      <c r="L89" s="32" t="str">
        <f t="shared" si="2"/>
        <v/>
      </c>
      <c r="M89" s="32" t="str">
        <f>IF($K89="","",IF($L89&lt;0,"期限超過",IF($L89&lt;='設定'!$C$9,"今週対応","")))</f>
        <v/>
      </c>
    </row>
    <row r="90" ht="30.0" customHeight="1">
      <c r="A90" s="30"/>
      <c r="B90" s="34"/>
      <c r="C90" s="28" t="str">
        <f t="array" ref="C90">IF($B90="","",IFERROR(INDEX('顧客台帳'!$B$4:$B$103,MATCH($B90,'顧客台帳'!$A$4:$A$103,0)),"未登録"))</f>
        <v/>
      </c>
      <c r="D90" s="34"/>
      <c r="E90" s="29"/>
      <c r="F90" s="37"/>
      <c r="G90" s="40"/>
      <c r="H90" s="33" t="str">
        <f t="shared" si="1"/>
        <v/>
      </c>
      <c r="I90" s="29"/>
      <c r="J90" s="29"/>
      <c r="K90" s="30"/>
      <c r="L90" s="32" t="str">
        <f t="shared" si="2"/>
        <v/>
      </c>
      <c r="M90" s="32" t="str">
        <f>IF($K90="","",IF($L90&lt;0,"期限超過",IF($L90&lt;='設定'!$C$9,"今週対応","")))</f>
        <v/>
      </c>
    </row>
    <row r="91" ht="30.0" customHeight="1">
      <c r="A91" s="30"/>
      <c r="B91" s="34"/>
      <c r="C91" s="28" t="str">
        <f t="array" ref="C91">IF($B91="","",IFERROR(INDEX('顧客台帳'!$B$4:$B$103,MATCH($B91,'顧客台帳'!$A$4:$A$103,0)),"未登録"))</f>
        <v/>
      </c>
      <c r="D91" s="34"/>
      <c r="E91" s="29"/>
      <c r="F91" s="37"/>
      <c r="G91" s="40"/>
      <c r="H91" s="33" t="str">
        <f t="shared" si="1"/>
        <v/>
      </c>
      <c r="I91" s="29"/>
      <c r="J91" s="29"/>
      <c r="K91" s="30"/>
      <c r="L91" s="32" t="str">
        <f t="shared" si="2"/>
        <v/>
      </c>
      <c r="M91" s="32" t="str">
        <f>IF($K91="","",IF($L91&lt;0,"期限超過",IF($L91&lt;='設定'!$C$9,"今週対応","")))</f>
        <v/>
      </c>
    </row>
    <row r="92" ht="30.0" customHeight="1">
      <c r="A92" s="30"/>
      <c r="B92" s="34"/>
      <c r="C92" s="28" t="str">
        <f t="array" ref="C92">IF($B92="","",IFERROR(INDEX('顧客台帳'!$B$4:$B$103,MATCH($B92,'顧客台帳'!$A$4:$A$103,0)),"未登録"))</f>
        <v/>
      </c>
      <c r="D92" s="34"/>
      <c r="E92" s="29"/>
      <c r="F92" s="37"/>
      <c r="G92" s="40"/>
      <c r="H92" s="33" t="str">
        <f t="shared" si="1"/>
        <v/>
      </c>
      <c r="I92" s="29"/>
      <c r="J92" s="29"/>
      <c r="K92" s="30"/>
      <c r="L92" s="32" t="str">
        <f t="shared" si="2"/>
        <v/>
      </c>
      <c r="M92" s="32" t="str">
        <f>IF($K92="","",IF($L92&lt;0,"期限超過",IF($L92&lt;='設定'!$C$9,"今週対応","")))</f>
        <v/>
      </c>
    </row>
    <row r="93" ht="30.0" customHeight="1">
      <c r="A93" s="30"/>
      <c r="B93" s="34"/>
      <c r="C93" s="28" t="str">
        <f t="array" ref="C93">IF($B93="","",IFERROR(INDEX('顧客台帳'!$B$4:$B$103,MATCH($B93,'顧客台帳'!$A$4:$A$103,0)),"未登録"))</f>
        <v/>
      </c>
      <c r="D93" s="34"/>
      <c r="E93" s="29"/>
      <c r="F93" s="37"/>
      <c r="G93" s="40"/>
      <c r="H93" s="33" t="str">
        <f t="shared" si="1"/>
        <v/>
      </c>
      <c r="I93" s="29"/>
      <c r="J93" s="29"/>
      <c r="K93" s="30"/>
      <c r="L93" s="32" t="str">
        <f t="shared" si="2"/>
        <v/>
      </c>
      <c r="M93" s="32" t="str">
        <f>IF($K93="","",IF($L93&lt;0,"期限超過",IF($L93&lt;='設定'!$C$9,"今週対応","")))</f>
        <v/>
      </c>
    </row>
    <row r="94" ht="30.0" customHeight="1">
      <c r="A94" s="30"/>
      <c r="B94" s="34"/>
      <c r="C94" s="28" t="str">
        <f t="array" ref="C94">IF($B94="","",IFERROR(INDEX('顧客台帳'!$B$4:$B$103,MATCH($B94,'顧客台帳'!$A$4:$A$103,0)),"未登録"))</f>
        <v/>
      </c>
      <c r="D94" s="34"/>
      <c r="E94" s="29"/>
      <c r="F94" s="37"/>
      <c r="G94" s="40"/>
      <c r="H94" s="33" t="str">
        <f t="shared" si="1"/>
        <v/>
      </c>
      <c r="I94" s="29"/>
      <c r="J94" s="29"/>
      <c r="K94" s="30"/>
      <c r="L94" s="32" t="str">
        <f t="shared" si="2"/>
        <v/>
      </c>
      <c r="M94" s="32" t="str">
        <f>IF($K94="","",IF($L94&lt;0,"期限超過",IF($L94&lt;='設定'!$C$9,"今週対応","")))</f>
        <v/>
      </c>
    </row>
    <row r="95" ht="30.0" customHeight="1">
      <c r="A95" s="30"/>
      <c r="B95" s="34"/>
      <c r="C95" s="28" t="str">
        <f t="array" ref="C95">IF($B95="","",IFERROR(INDEX('顧客台帳'!$B$4:$B$103,MATCH($B95,'顧客台帳'!$A$4:$A$103,0)),"未登録"))</f>
        <v/>
      </c>
      <c r="D95" s="34"/>
      <c r="E95" s="29"/>
      <c r="F95" s="37"/>
      <c r="G95" s="40"/>
      <c r="H95" s="33" t="str">
        <f t="shared" si="1"/>
        <v/>
      </c>
      <c r="I95" s="29"/>
      <c r="J95" s="29"/>
      <c r="K95" s="30"/>
      <c r="L95" s="32" t="str">
        <f t="shared" si="2"/>
        <v/>
      </c>
      <c r="M95" s="32" t="str">
        <f>IF($K95="","",IF($L95&lt;0,"期限超過",IF($L95&lt;='設定'!$C$9,"今週対応","")))</f>
        <v/>
      </c>
    </row>
    <row r="96" ht="30.0" customHeight="1">
      <c r="A96" s="30"/>
      <c r="B96" s="34"/>
      <c r="C96" s="28" t="str">
        <f t="array" ref="C96">IF($B96="","",IFERROR(INDEX('顧客台帳'!$B$4:$B$103,MATCH($B96,'顧客台帳'!$A$4:$A$103,0)),"未登録"))</f>
        <v/>
      </c>
      <c r="D96" s="34"/>
      <c r="E96" s="29"/>
      <c r="F96" s="37"/>
      <c r="G96" s="40"/>
      <c r="H96" s="33" t="str">
        <f t="shared" si="1"/>
        <v/>
      </c>
      <c r="I96" s="29"/>
      <c r="J96" s="29"/>
      <c r="K96" s="30"/>
      <c r="L96" s="32" t="str">
        <f t="shared" si="2"/>
        <v/>
      </c>
      <c r="M96" s="32" t="str">
        <f>IF($K96="","",IF($L96&lt;0,"期限超過",IF($L96&lt;='設定'!$C$9,"今週対応","")))</f>
        <v/>
      </c>
    </row>
    <row r="97" ht="30.0" customHeight="1">
      <c r="A97" s="30"/>
      <c r="B97" s="34"/>
      <c r="C97" s="28" t="str">
        <f t="array" ref="C97">IF($B97="","",IFERROR(INDEX('顧客台帳'!$B$4:$B$103,MATCH($B97,'顧客台帳'!$A$4:$A$103,0)),"未登録"))</f>
        <v/>
      </c>
      <c r="D97" s="34"/>
      <c r="E97" s="29"/>
      <c r="F97" s="37"/>
      <c r="G97" s="40"/>
      <c r="H97" s="33" t="str">
        <f t="shared" si="1"/>
        <v/>
      </c>
      <c r="I97" s="29"/>
      <c r="J97" s="29"/>
      <c r="K97" s="30"/>
      <c r="L97" s="32" t="str">
        <f t="shared" si="2"/>
        <v/>
      </c>
      <c r="M97" s="32" t="str">
        <f>IF($K97="","",IF($L97&lt;0,"期限超過",IF($L97&lt;='設定'!$C$9,"今週対応","")))</f>
        <v/>
      </c>
    </row>
    <row r="98" ht="30.0" customHeight="1">
      <c r="A98" s="30"/>
      <c r="B98" s="34"/>
      <c r="C98" s="28" t="str">
        <f t="array" ref="C98">IF($B98="","",IFERROR(INDEX('顧客台帳'!$B$4:$B$103,MATCH($B98,'顧客台帳'!$A$4:$A$103,0)),"未登録"))</f>
        <v/>
      </c>
      <c r="D98" s="34"/>
      <c r="E98" s="29"/>
      <c r="F98" s="37"/>
      <c r="G98" s="40"/>
      <c r="H98" s="33" t="str">
        <f t="shared" si="1"/>
        <v/>
      </c>
      <c r="I98" s="29"/>
      <c r="J98" s="29"/>
      <c r="K98" s="30"/>
      <c r="L98" s="32" t="str">
        <f t="shared" si="2"/>
        <v/>
      </c>
      <c r="M98" s="32" t="str">
        <f>IF($K98="","",IF($L98&lt;0,"期限超過",IF($L98&lt;='設定'!$C$9,"今週対応","")))</f>
        <v/>
      </c>
    </row>
    <row r="99" ht="30.0" customHeight="1">
      <c r="A99" s="30"/>
      <c r="B99" s="34"/>
      <c r="C99" s="28" t="str">
        <f t="array" ref="C99">IF($B99="","",IFERROR(INDEX('顧客台帳'!$B$4:$B$103,MATCH($B99,'顧客台帳'!$A$4:$A$103,0)),"未登録"))</f>
        <v/>
      </c>
      <c r="D99" s="34"/>
      <c r="E99" s="29"/>
      <c r="F99" s="37"/>
      <c r="G99" s="40"/>
      <c r="H99" s="33" t="str">
        <f t="shared" si="1"/>
        <v/>
      </c>
      <c r="I99" s="29"/>
      <c r="J99" s="29"/>
      <c r="K99" s="30"/>
      <c r="L99" s="32" t="str">
        <f t="shared" si="2"/>
        <v/>
      </c>
      <c r="M99" s="32" t="str">
        <f>IF($K99="","",IF($L99&lt;0,"期限超過",IF($L99&lt;='設定'!$C$9,"今週対応","")))</f>
        <v/>
      </c>
    </row>
    <row r="100" ht="30.0" customHeight="1">
      <c r="A100" s="30"/>
      <c r="B100" s="34"/>
      <c r="C100" s="28" t="str">
        <f t="array" ref="C100">IF($B100="","",IFERROR(INDEX('顧客台帳'!$B$4:$B$103,MATCH($B100,'顧客台帳'!$A$4:$A$103,0)),"未登録"))</f>
        <v/>
      </c>
      <c r="D100" s="34"/>
      <c r="E100" s="29"/>
      <c r="F100" s="37"/>
      <c r="G100" s="40"/>
      <c r="H100" s="33" t="str">
        <f t="shared" si="1"/>
        <v/>
      </c>
      <c r="I100" s="29"/>
      <c r="J100" s="29"/>
      <c r="K100" s="30"/>
      <c r="L100" s="32" t="str">
        <f t="shared" si="2"/>
        <v/>
      </c>
      <c r="M100" s="32" t="str">
        <f>IF($K100="","",IF($L100&lt;0,"期限超過",IF($L100&lt;='設定'!$C$9,"今週対応","")))</f>
        <v/>
      </c>
    </row>
    <row r="101" ht="30.0" customHeight="1">
      <c r="A101" s="30"/>
      <c r="B101" s="34"/>
      <c r="C101" s="28" t="str">
        <f t="array" ref="C101">IF($B101="","",IFERROR(INDEX('顧客台帳'!$B$4:$B$103,MATCH($B101,'顧客台帳'!$A$4:$A$103,0)),"未登録"))</f>
        <v/>
      </c>
      <c r="D101" s="34"/>
      <c r="E101" s="29"/>
      <c r="F101" s="37"/>
      <c r="G101" s="40"/>
      <c r="H101" s="33" t="str">
        <f t="shared" si="1"/>
        <v/>
      </c>
      <c r="I101" s="29"/>
      <c r="J101" s="29"/>
      <c r="K101" s="30"/>
      <c r="L101" s="32" t="str">
        <f t="shared" si="2"/>
        <v/>
      </c>
      <c r="M101" s="32" t="str">
        <f>IF($K101="","",IF($L101&lt;0,"期限超過",IF($L101&lt;='設定'!$C$9,"今週対応","")))</f>
        <v/>
      </c>
    </row>
    <row r="102" ht="30.0" customHeight="1">
      <c r="A102" s="30"/>
      <c r="B102" s="34"/>
      <c r="C102" s="28" t="str">
        <f t="array" ref="C102">IF($B102="","",IFERROR(INDEX('顧客台帳'!$B$4:$B$103,MATCH($B102,'顧客台帳'!$A$4:$A$103,0)),"未登録"))</f>
        <v/>
      </c>
      <c r="D102" s="34"/>
      <c r="E102" s="29"/>
      <c r="F102" s="37"/>
      <c r="G102" s="40"/>
      <c r="H102" s="33" t="str">
        <f t="shared" si="1"/>
        <v/>
      </c>
      <c r="I102" s="29"/>
      <c r="J102" s="29"/>
      <c r="K102" s="30"/>
      <c r="L102" s="32" t="str">
        <f t="shared" si="2"/>
        <v/>
      </c>
      <c r="M102" s="32" t="str">
        <f>IF($K102="","",IF($L102&lt;0,"期限超過",IF($L102&lt;='設定'!$C$9,"今週対応","")))</f>
        <v/>
      </c>
    </row>
    <row r="103" ht="30.0" customHeight="1">
      <c r="A103" s="30"/>
      <c r="B103" s="34"/>
      <c r="C103" s="28" t="str">
        <f t="array" ref="C103">IF($B103="","",IFERROR(INDEX('顧客台帳'!$B$4:$B$103,MATCH($B103,'顧客台帳'!$A$4:$A$103,0)),"未登録"))</f>
        <v/>
      </c>
      <c r="D103" s="34"/>
      <c r="E103" s="29"/>
      <c r="F103" s="37"/>
      <c r="G103" s="40"/>
      <c r="H103" s="33" t="str">
        <f t="shared" si="1"/>
        <v/>
      </c>
      <c r="I103" s="29"/>
      <c r="J103" s="29"/>
      <c r="K103" s="30"/>
      <c r="L103" s="32" t="str">
        <f t="shared" si="2"/>
        <v/>
      </c>
      <c r="M103" s="32" t="str">
        <f>IF($K103="","",IF($L103&lt;0,"期限超過",IF($L103&lt;='設定'!$C$9,"今週対応","")))</f>
        <v/>
      </c>
    </row>
    <row r="104" ht="30.0" customHeight="1">
      <c r="A104" s="30"/>
      <c r="B104" s="34"/>
      <c r="C104" s="28" t="str">
        <f t="array" ref="C104">IF($B104="","",IFERROR(INDEX('顧客台帳'!$B$4:$B$103,MATCH($B104,'顧客台帳'!$A$4:$A$103,0)),"未登録"))</f>
        <v/>
      </c>
      <c r="D104" s="34"/>
      <c r="E104" s="29"/>
      <c r="F104" s="37"/>
      <c r="G104" s="40"/>
      <c r="H104" s="33" t="str">
        <f t="shared" si="1"/>
        <v/>
      </c>
      <c r="I104" s="29"/>
      <c r="J104" s="29"/>
      <c r="K104" s="30"/>
      <c r="L104" s="32" t="str">
        <f t="shared" si="2"/>
        <v/>
      </c>
      <c r="M104" s="32" t="str">
        <f>IF($K104="","",IF($L104&lt;0,"期限超過",IF($L104&lt;='設定'!$C$9,"今週対応","")))</f>
        <v/>
      </c>
    </row>
    <row r="105" ht="30.0" customHeight="1">
      <c r="A105" s="30"/>
      <c r="B105" s="34"/>
      <c r="C105" s="28" t="str">
        <f t="array" ref="C105">IF($B105="","",IFERROR(INDEX('顧客台帳'!$B$4:$B$103,MATCH($B105,'顧客台帳'!$A$4:$A$103,0)),"未登録"))</f>
        <v/>
      </c>
      <c r="D105" s="34"/>
      <c r="E105" s="29"/>
      <c r="F105" s="37"/>
      <c r="G105" s="40"/>
      <c r="H105" s="33" t="str">
        <f t="shared" si="1"/>
        <v/>
      </c>
      <c r="I105" s="29"/>
      <c r="J105" s="29"/>
      <c r="K105" s="30"/>
      <c r="L105" s="32" t="str">
        <f t="shared" si="2"/>
        <v/>
      </c>
      <c r="M105" s="32" t="str">
        <f>IF($K105="","",IF($L105&lt;0,"期限超過",IF($L105&lt;='設定'!$C$9,"今週対応","")))</f>
        <v/>
      </c>
    </row>
    <row r="106" ht="30.0" customHeight="1">
      <c r="A106" s="30"/>
      <c r="B106" s="34"/>
      <c r="C106" s="28" t="str">
        <f t="array" ref="C106">IF($B106="","",IFERROR(INDEX('顧客台帳'!$B$4:$B$103,MATCH($B106,'顧客台帳'!$A$4:$A$103,0)),"未登録"))</f>
        <v/>
      </c>
      <c r="D106" s="34"/>
      <c r="E106" s="29"/>
      <c r="F106" s="37"/>
      <c r="G106" s="40"/>
      <c r="H106" s="33" t="str">
        <f t="shared" si="1"/>
        <v/>
      </c>
      <c r="I106" s="29"/>
      <c r="J106" s="29"/>
      <c r="K106" s="30"/>
      <c r="L106" s="32" t="str">
        <f t="shared" si="2"/>
        <v/>
      </c>
      <c r="M106" s="32" t="str">
        <f>IF($K106="","",IF($L106&lt;0,"期限超過",IF($L106&lt;='設定'!$C$9,"今週対応","")))</f>
        <v/>
      </c>
    </row>
    <row r="107" ht="30.0" customHeight="1">
      <c r="A107" s="30"/>
      <c r="B107" s="34"/>
      <c r="C107" s="28" t="str">
        <f t="array" ref="C107">IF($B107="","",IFERROR(INDEX('顧客台帳'!$B$4:$B$103,MATCH($B107,'顧客台帳'!$A$4:$A$103,0)),"未登録"))</f>
        <v/>
      </c>
      <c r="D107" s="34"/>
      <c r="E107" s="29"/>
      <c r="F107" s="37"/>
      <c r="G107" s="40"/>
      <c r="H107" s="33" t="str">
        <f t="shared" si="1"/>
        <v/>
      </c>
      <c r="I107" s="29"/>
      <c r="J107" s="29"/>
      <c r="K107" s="30"/>
      <c r="L107" s="32" t="str">
        <f t="shared" si="2"/>
        <v/>
      </c>
      <c r="M107" s="32" t="str">
        <f>IF($K107="","",IF($L107&lt;0,"期限超過",IF($L107&lt;='設定'!$C$9,"今週対応","")))</f>
        <v/>
      </c>
    </row>
    <row r="108" ht="30.0" customHeight="1">
      <c r="A108" s="30"/>
      <c r="B108" s="34"/>
      <c r="C108" s="28" t="str">
        <f t="array" ref="C108">IF($B108="","",IFERROR(INDEX('顧客台帳'!$B$4:$B$103,MATCH($B108,'顧客台帳'!$A$4:$A$103,0)),"未登録"))</f>
        <v/>
      </c>
      <c r="D108" s="34"/>
      <c r="E108" s="29"/>
      <c r="F108" s="37"/>
      <c r="G108" s="40"/>
      <c r="H108" s="33" t="str">
        <f t="shared" si="1"/>
        <v/>
      </c>
      <c r="I108" s="29"/>
      <c r="J108" s="29"/>
      <c r="K108" s="30"/>
      <c r="L108" s="32" t="str">
        <f t="shared" si="2"/>
        <v/>
      </c>
      <c r="M108" s="32" t="str">
        <f>IF($K108="","",IF($L108&lt;0,"期限超過",IF($L108&lt;='設定'!$C$9,"今週対応","")))</f>
        <v/>
      </c>
    </row>
    <row r="109" ht="30.0" customHeight="1">
      <c r="A109" s="30"/>
      <c r="B109" s="34"/>
      <c r="C109" s="28" t="str">
        <f t="array" ref="C109">IF($B109="","",IFERROR(INDEX('顧客台帳'!$B$4:$B$103,MATCH($B109,'顧客台帳'!$A$4:$A$103,0)),"未登録"))</f>
        <v/>
      </c>
      <c r="D109" s="34"/>
      <c r="E109" s="29"/>
      <c r="F109" s="37"/>
      <c r="G109" s="40"/>
      <c r="H109" s="33" t="str">
        <f t="shared" si="1"/>
        <v/>
      </c>
      <c r="I109" s="29"/>
      <c r="J109" s="29"/>
      <c r="K109" s="30"/>
      <c r="L109" s="32" t="str">
        <f t="shared" si="2"/>
        <v/>
      </c>
      <c r="M109" s="32" t="str">
        <f>IF($K109="","",IF($L109&lt;0,"期限超過",IF($L109&lt;='設定'!$C$9,"今週対応","")))</f>
        <v/>
      </c>
    </row>
    <row r="110" ht="30.0" customHeight="1">
      <c r="A110" s="30"/>
      <c r="B110" s="34"/>
      <c r="C110" s="28" t="str">
        <f t="array" ref="C110">IF($B110="","",IFERROR(INDEX('顧客台帳'!$B$4:$B$103,MATCH($B110,'顧客台帳'!$A$4:$A$103,0)),"未登録"))</f>
        <v/>
      </c>
      <c r="D110" s="34"/>
      <c r="E110" s="29"/>
      <c r="F110" s="37"/>
      <c r="G110" s="40"/>
      <c r="H110" s="33" t="str">
        <f t="shared" si="1"/>
        <v/>
      </c>
      <c r="I110" s="29"/>
      <c r="J110" s="29"/>
      <c r="K110" s="30"/>
      <c r="L110" s="32" t="str">
        <f t="shared" si="2"/>
        <v/>
      </c>
      <c r="M110" s="32" t="str">
        <f>IF($K110="","",IF($L110&lt;0,"期限超過",IF($L110&lt;='設定'!$C$9,"今週対応","")))</f>
        <v/>
      </c>
    </row>
    <row r="111" ht="30.0" customHeight="1">
      <c r="A111" s="30"/>
      <c r="B111" s="34"/>
      <c r="C111" s="28" t="str">
        <f t="array" ref="C111">IF($B111="","",IFERROR(INDEX('顧客台帳'!$B$4:$B$103,MATCH($B111,'顧客台帳'!$A$4:$A$103,0)),"未登録"))</f>
        <v/>
      </c>
      <c r="D111" s="34"/>
      <c r="E111" s="29"/>
      <c r="F111" s="37"/>
      <c r="G111" s="40"/>
      <c r="H111" s="33" t="str">
        <f t="shared" si="1"/>
        <v/>
      </c>
      <c r="I111" s="29"/>
      <c r="J111" s="29"/>
      <c r="K111" s="30"/>
      <c r="L111" s="32" t="str">
        <f t="shared" si="2"/>
        <v/>
      </c>
      <c r="M111" s="32" t="str">
        <f>IF($K111="","",IF($L111&lt;0,"期限超過",IF($L111&lt;='設定'!$C$9,"今週対応","")))</f>
        <v/>
      </c>
    </row>
    <row r="112" ht="30.0" customHeight="1">
      <c r="A112" s="30"/>
      <c r="B112" s="34"/>
      <c r="C112" s="28" t="str">
        <f t="array" ref="C112">IF($B112="","",IFERROR(INDEX('顧客台帳'!$B$4:$B$103,MATCH($B112,'顧客台帳'!$A$4:$A$103,0)),"未登録"))</f>
        <v/>
      </c>
      <c r="D112" s="34"/>
      <c r="E112" s="29"/>
      <c r="F112" s="37"/>
      <c r="G112" s="40"/>
      <c r="H112" s="33" t="str">
        <f t="shared" si="1"/>
        <v/>
      </c>
      <c r="I112" s="29"/>
      <c r="J112" s="29"/>
      <c r="K112" s="30"/>
      <c r="L112" s="32" t="str">
        <f t="shared" si="2"/>
        <v/>
      </c>
      <c r="M112" s="32" t="str">
        <f>IF($K112="","",IF($L112&lt;0,"期限超過",IF($L112&lt;='設定'!$C$9,"今週対応","")))</f>
        <v/>
      </c>
    </row>
    <row r="113" ht="30.0" customHeight="1">
      <c r="A113" s="30"/>
      <c r="B113" s="34"/>
      <c r="C113" s="28" t="str">
        <f t="array" ref="C113">IF($B113="","",IFERROR(INDEX('顧客台帳'!$B$4:$B$103,MATCH($B113,'顧客台帳'!$A$4:$A$103,0)),"未登録"))</f>
        <v/>
      </c>
      <c r="D113" s="34"/>
      <c r="E113" s="29"/>
      <c r="F113" s="37"/>
      <c r="G113" s="40"/>
      <c r="H113" s="33" t="str">
        <f t="shared" si="1"/>
        <v/>
      </c>
      <c r="I113" s="29"/>
      <c r="J113" s="29"/>
      <c r="K113" s="30"/>
      <c r="L113" s="32" t="str">
        <f t="shared" si="2"/>
        <v/>
      </c>
      <c r="M113" s="32" t="str">
        <f>IF($K113="","",IF($L113&lt;0,"期限超過",IF($L113&lt;='設定'!$C$9,"今週対応","")))</f>
        <v/>
      </c>
    </row>
    <row r="114" ht="30.0" customHeight="1">
      <c r="A114" s="30"/>
      <c r="B114" s="34"/>
      <c r="C114" s="28" t="str">
        <f t="array" ref="C114">IF($B114="","",IFERROR(INDEX('顧客台帳'!$B$4:$B$103,MATCH($B114,'顧客台帳'!$A$4:$A$103,0)),"未登録"))</f>
        <v/>
      </c>
      <c r="D114" s="34"/>
      <c r="E114" s="29"/>
      <c r="F114" s="37"/>
      <c r="G114" s="40"/>
      <c r="H114" s="33" t="str">
        <f t="shared" si="1"/>
        <v/>
      </c>
      <c r="I114" s="29"/>
      <c r="J114" s="29"/>
      <c r="K114" s="30"/>
      <c r="L114" s="32" t="str">
        <f t="shared" si="2"/>
        <v/>
      </c>
      <c r="M114" s="32" t="str">
        <f>IF($K114="","",IF($L114&lt;0,"期限超過",IF($L114&lt;='設定'!$C$9,"今週対応","")))</f>
        <v/>
      </c>
    </row>
    <row r="115" ht="30.0" customHeight="1">
      <c r="A115" s="30"/>
      <c r="B115" s="34"/>
      <c r="C115" s="28" t="str">
        <f t="array" ref="C115">IF($B115="","",IFERROR(INDEX('顧客台帳'!$B$4:$B$103,MATCH($B115,'顧客台帳'!$A$4:$A$103,0)),"未登録"))</f>
        <v/>
      </c>
      <c r="D115" s="34"/>
      <c r="E115" s="29"/>
      <c r="F115" s="37"/>
      <c r="G115" s="40"/>
      <c r="H115" s="33" t="str">
        <f t="shared" si="1"/>
        <v/>
      </c>
      <c r="I115" s="29"/>
      <c r="J115" s="29"/>
      <c r="K115" s="30"/>
      <c r="L115" s="32" t="str">
        <f t="shared" si="2"/>
        <v/>
      </c>
      <c r="M115" s="32" t="str">
        <f>IF($K115="","",IF($L115&lt;0,"期限超過",IF($L115&lt;='設定'!$C$9,"今週対応","")))</f>
        <v/>
      </c>
    </row>
    <row r="116" ht="30.0" customHeight="1">
      <c r="A116" s="30"/>
      <c r="B116" s="34"/>
      <c r="C116" s="28" t="str">
        <f t="array" ref="C116">IF($B116="","",IFERROR(INDEX('顧客台帳'!$B$4:$B$103,MATCH($B116,'顧客台帳'!$A$4:$A$103,0)),"未登録"))</f>
        <v/>
      </c>
      <c r="D116" s="34"/>
      <c r="E116" s="29"/>
      <c r="F116" s="37"/>
      <c r="G116" s="40"/>
      <c r="H116" s="33" t="str">
        <f t="shared" si="1"/>
        <v/>
      </c>
      <c r="I116" s="29"/>
      <c r="J116" s="29"/>
      <c r="K116" s="30"/>
      <c r="L116" s="32" t="str">
        <f t="shared" si="2"/>
        <v/>
      </c>
      <c r="M116" s="32" t="str">
        <f>IF($K116="","",IF($L116&lt;0,"期限超過",IF($L116&lt;='設定'!$C$9,"今週対応","")))</f>
        <v/>
      </c>
    </row>
    <row r="117" ht="30.0" customHeight="1">
      <c r="A117" s="30"/>
      <c r="B117" s="34"/>
      <c r="C117" s="28" t="str">
        <f t="array" ref="C117">IF($B117="","",IFERROR(INDEX('顧客台帳'!$B$4:$B$103,MATCH($B117,'顧客台帳'!$A$4:$A$103,0)),"未登録"))</f>
        <v/>
      </c>
      <c r="D117" s="34"/>
      <c r="E117" s="29"/>
      <c r="F117" s="37"/>
      <c r="G117" s="40"/>
      <c r="H117" s="33" t="str">
        <f t="shared" si="1"/>
        <v/>
      </c>
      <c r="I117" s="29"/>
      <c r="J117" s="29"/>
      <c r="K117" s="30"/>
      <c r="L117" s="32" t="str">
        <f t="shared" si="2"/>
        <v/>
      </c>
      <c r="M117" s="32" t="str">
        <f>IF($K117="","",IF($L117&lt;0,"期限超過",IF($L117&lt;='設定'!$C$9,"今週対応","")))</f>
        <v/>
      </c>
    </row>
    <row r="118" ht="30.0" customHeight="1">
      <c r="A118" s="30"/>
      <c r="B118" s="34"/>
      <c r="C118" s="28" t="str">
        <f t="array" ref="C118">IF($B118="","",IFERROR(INDEX('顧客台帳'!$B$4:$B$103,MATCH($B118,'顧客台帳'!$A$4:$A$103,0)),"未登録"))</f>
        <v/>
      </c>
      <c r="D118" s="34"/>
      <c r="E118" s="29"/>
      <c r="F118" s="37"/>
      <c r="G118" s="40"/>
      <c r="H118" s="33" t="str">
        <f t="shared" si="1"/>
        <v/>
      </c>
      <c r="I118" s="29"/>
      <c r="J118" s="29"/>
      <c r="K118" s="30"/>
      <c r="L118" s="32" t="str">
        <f t="shared" si="2"/>
        <v/>
      </c>
      <c r="M118" s="32" t="str">
        <f>IF($K118="","",IF($L118&lt;0,"期限超過",IF($L118&lt;='設定'!$C$9,"今週対応","")))</f>
        <v/>
      </c>
    </row>
    <row r="119" ht="30.0" customHeight="1">
      <c r="A119" s="30"/>
      <c r="B119" s="34"/>
      <c r="C119" s="28" t="str">
        <f t="array" ref="C119">IF($B119="","",IFERROR(INDEX('顧客台帳'!$B$4:$B$103,MATCH($B119,'顧客台帳'!$A$4:$A$103,0)),"未登録"))</f>
        <v/>
      </c>
      <c r="D119" s="34"/>
      <c r="E119" s="29"/>
      <c r="F119" s="37"/>
      <c r="G119" s="40"/>
      <c r="H119" s="33" t="str">
        <f t="shared" si="1"/>
        <v/>
      </c>
      <c r="I119" s="29"/>
      <c r="J119" s="29"/>
      <c r="K119" s="30"/>
      <c r="L119" s="32" t="str">
        <f t="shared" si="2"/>
        <v/>
      </c>
      <c r="M119" s="32" t="str">
        <f>IF($K119="","",IF($L119&lt;0,"期限超過",IF($L119&lt;='設定'!$C$9,"今週対応","")))</f>
        <v/>
      </c>
    </row>
    <row r="120" ht="30.0" customHeight="1">
      <c r="A120" s="30"/>
      <c r="B120" s="34"/>
      <c r="C120" s="28" t="str">
        <f t="array" ref="C120">IF($B120="","",IFERROR(INDEX('顧客台帳'!$B$4:$B$103,MATCH($B120,'顧客台帳'!$A$4:$A$103,0)),"未登録"))</f>
        <v/>
      </c>
      <c r="D120" s="34"/>
      <c r="E120" s="29"/>
      <c r="F120" s="37"/>
      <c r="G120" s="40"/>
      <c r="H120" s="33" t="str">
        <f t="shared" si="1"/>
        <v/>
      </c>
      <c r="I120" s="29"/>
      <c r="J120" s="29"/>
      <c r="K120" s="30"/>
      <c r="L120" s="32" t="str">
        <f t="shared" si="2"/>
        <v/>
      </c>
      <c r="M120" s="32" t="str">
        <f>IF($K120="","",IF($L120&lt;0,"期限超過",IF($L120&lt;='設定'!$C$9,"今週対応","")))</f>
        <v/>
      </c>
    </row>
    <row r="121" ht="30.0" customHeight="1">
      <c r="A121" s="30"/>
      <c r="B121" s="34"/>
      <c r="C121" s="28" t="str">
        <f t="array" ref="C121">IF($B121="","",IFERROR(INDEX('顧客台帳'!$B$4:$B$103,MATCH($B121,'顧客台帳'!$A$4:$A$103,0)),"未登録"))</f>
        <v/>
      </c>
      <c r="D121" s="34"/>
      <c r="E121" s="29"/>
      <c r="F121" s="37"/>
      <c r="G121" s="40"/>
      <c r="H121" s="33" t="str">
        <f t="shared" si="1"/>
        <v/>
      </c>
      <c r="I121" s="29"/>
      <c r="J121" s="29"/>
      <c r="K121" s="30"/>
      <c r="L121" s="32" t="str">
        <f t="shared" si="2"/>
        <v/>
      </c>
      <c r="M121" s="32" t="str">
        <f>IF($K121="","",IF($L121&lt;0,"期限超過",IF($L121&lt;='設定'!$C$9,"今週対応","")))</f>
        <v/>
      </c>
    </row>
    <row r="122" ht="30.0" customHeight="1">
      <c r="A122" s="30"/>
      <c r="B122" s="34"/>
      <c r="C122" s="28" t="str">
        <f t="array" ref="C122">IF($B122="","",IFERROR(INDEX('顧客台帳'!$B$4:$B$103,MATCH($B122,'顧客台帳'!$A$4:$A$103,0)),"未登録"))</f>
        <v/>
      </c>
      <c r="D122" s="34"/>
      <c r="E122" s="29"/>
      <c r="F122" s="37"/>
      <c r="G122" s="40"/>
      <c r="H122" s="33" t="str">
        <f t="shared" si="1"/>
        <v/>
      </c>
      <c r="I122" s="29"/>
      <c r="J122" s="29"/>
      <c r="K122" s="30"/>
      <c r="L122" s="32" t="str">
        <f t="shared" si="2"/>
        <v/>
      </c>
      <c r="M122" s="32" t="str">
        <f>IF($K122="","",IF($L122&lt;0,"期限超過",IF($L122&lt;='設定'!$C$9,"今週対応","")))</f>
        <v/>
      </c>
    </row>
    <row r="123" ht="30.0" customHeight="1">
      <c r="A123" s="30"/>
      <c r="B123" s="34"/>
      <c r="C123" s="28" t="str">
        <f t="array" ref="C123">IF($B123="","",IFERROR(INDEX('顧客台帳'!$B$4:$B$103,MATCH($B123,'顧客台帳'!$A$4:$A$103,0)),"未登録"))</f>
        <v/>
      </c>
      <c r="D123" s="34"/>
      <c r="E123" s="29"/>
      <c r="F123" s="37"/>
      <c r="G123" s="40"/>
      <c r="H123" s="33" t="str">
        <f t="shared" si="1"/>
        <v/>
      </c>
      <c r="I123" s="29"/>
      <c r="J123" s="29"/>
      <c r="K123" s="30"/>
      <c r="L123" s="32" t="str">
        <f t="shared" si="2"/>
        <v/>
      </c>
      <c r="M123" s="32" t="str">
        <f>IF($K123="","",IF($L123&lt;0,"期限超過",IF($L123&lt;='設定'!$C$9,"今週対応","")))</f>
        <v/>
      </c>
    </row>
    <row r="124" ht="30.0" customHeight="1">
      <c r="A124" s="30"/>
      <c r="B124" s="34"/>
      <c r="C124" s="28" t="str">
        <f t="array" ref="C124">IF($B124="","",IFERROR(INDEX('顧客台帳'!$B$4:$B$103,MATCH($B124,'顧客台帳'!$A$4:$A$103,0)),"未登録"))</f>
        <v/>
      </c>
      <c r="D124" s="34"/>
      <c r="E124" s="29"/>
      <c r="F124" s="37"/>
      <c r="G124" s="40"/>
      <c r="H124" s="33" t="str">
        <f t="shared" si="1"/>
        <v/>
      </c>
      <c r="I124" s="29"/>
      <c r="J124" s="29"/>
      <c r="K124" s="30"/>
      <c r="L124" s="32" t="str">
        <f t="shared" si="2"/>
        <v/>
      </c>
      <c r="M124" s="32" t="str">
        <f>IF($K124="","",IF($L124&lt;0,"期限超過",IF($L124&lt;='設定'!$C$9,"今週対応","")))</f>
        <v/>
      </c>
    </row>
    <row r="125" ht="30.0" customHeight="1">
      <c r="A125" s="30"/>
      <c r="B125" s="34"/>
      <c r="C125" s="28" t="str">
        <f t="array" ref="C125">IF($B125="","",IFERROR(INDEX('顧客台帳'!$B$4:$B$103,MATCH($B125,'顧客台帳'!$A$4:$A$103,0)),"未登録"))</f>
        <v/>
      </c>
      <c r="D125" s="34"/>
      <c r="E125" s="29"/>
      <c r="F125" s="37"/>
      <c r="G125" s="40"/>
      <c r="H125" s="33" t="str">
        <f t="shared" si="1"/>
        <v/>
      </c>
      <c r="I125" s="29"/>
      <c r="J125" s="29"/>
      <c r="K125" s="30"/>
      <c r="L125" s="32" t="str">
        <f t="shared" si="2"/>
        <v/>
      </c>
      <c r="M125" s="32" t="str">
        <f>IF($K125="","",IF($L125&lt;0,"期限超過",IF($L125&lt;='設定'!$C$9,"今週対応","")))</f>
        <v/>
      </c>
    </row>
    <row r="126" ht="30.0" customHeight="1">
      <c r="A126" s="30"/>
      <c r="B126" s="34"/>
      <c r="C126" s="28" t="str">
        <f t="array" ref="C126">IF($B126="","",IFERROR(INDEX('顧客台帳'!$B$4:$B$103,MATCH($B126,'顧客台帳'!$A$4:$A$103,0)),"未登録"))</f>
        <v/>
      </c>
      <c r="D126" s="34"/>
      <c r="E126" s="29"/>
      <c r="F126" s="37"/>
      <c r="G126" s="40"/>
      <c r="H126" s="33" t="str">
        <f t="shared" si="1"/>
        <v/>
      </c>
      <c r="I126" s="29"/>
      <c r="J126" s="29"/>
      <c r="K126" s="30"/>
      <c r="L126" s="32" t="str">
        <f t="shared" si="2"/>
        <v/>
      </c>
      <c r="M126" s="32" t="str">
        <f>IF($K126="","",IF($L126&lt;0,"期限超過",IF($L126&lt;='設定'!$C$9,"今週対応","")))</f>
        <v/>
      </c>
    </row>
    <row r="127" ht="30.0" customHeight="1">
      <c r="A127" s="30"/>
      <c r="B127" s="34"/>
      <c r="C127" s="28" t="str">
        <f t="array" ref="C127">IF($B127="","",IFERROR(INDEX('顧客台帳'!$B$4:$B$103,MATCH($B127,'顧客台帳'!$A$4:$A$103,0)),"未登録"))</f>
        <v/>
      </c>
      <c r="D127" s="34"/>
      <c r="E127" s="29"/>
      <c r="F127" s="37"/>
      <c r="G127" s="40"/>
      <c r="H127" s="33" t="str">
        <f t="shared" si="1"/>
        <v/>
      </c>
      <c r="I127" s="29"/>
      <c r="J127" s="29"/>
      <c r="K127" s="30"/>
      <c r="L127" s="32" t="str">
        <f t="shared" si="2"/>
        <v/>
      </c>
      <c r="M127" s="32" t="str">
        <f>IF($K127="","",IF($L127&lt;0,"期限超過",IF($L127&lt;='設定'!$C$9,"今週対応","")))</f>
        <v/>
      </c>
    </row>
    <row r="128" ht="30.0" customHeight="1">
      <c r="A128" s="30"/>
      <c r="B128" s="34"/>
      <c r="C128" s="28" t="str">
        <f t="array" ref="C128">IF($B128="","",IFERROR(INDEX('顧客台帳'!$B$4:$B$103,MATCH($B128,'顧客台帳'!$A$4:$A$103,0)),"未登録"))</f>
        <v/>
      </c>
      <c r="D128" s="34"/>
      <c r="E128" s="29"/>
      <c r="F128" s="37"/>
      <c r="G128" s="40"/>
      <c r="H128" s="33" t="str">
        <f t="shared" si="1"/>
        <v/>
      </c>
      <c r="I128" s="29"/>
      <c r="J128" s="29"/>
      <c r="K128" s="30"/>
      <c r="L128" s="32" t="str">
        <f t="shared" si="2"/>
        <v/>
      </c>
      <c r="M128" s="32" t="str">
        <f>IF($K128="","",IF($L128&lt;0,"期限超過",IF($L128&lt;='設定'!$C$9,"今週対応","")))</f>
        <v/>
      </c>
    </row>
    <row r="129" ht="30.0" customHeight="1">
      <c r="A129" s="30"/>
      <c r="B129" s="34"/>
      <c r="C129" s="28" t="str">
        <f t="array" ref="C129">IF($B129="","",IFERROR(INDEX('顧客台帳'!$B$4:$B$103,MATCH($B129,'顧客台帳'!$A$4:$A$103,0)),"未登録"))</f>
        <v/>
      </c>
      <c r="D129" s="34"/>
      <c r="E129" s="29"/>
      <c r="F129" s="37"/>
      <c r="G129" s="40"/>
      <c r="H129" s="33" t="str">
        <f t="shared" si="1"/>
        <v/>
      </c>
      <c r="I129" s="29"/>
      <c r="J129" s="29"/>
      <c r="K129" s="30"/>
      <c r="L129" s="32" t="str">
        <f t="shared" si="2"/>
        <v/>
      </c>
      <c r="M129" s="32" t="str">
        <f>IF($K129="","",IF($L129&lt;0,"期限超過",IF($L129&lt;='設定'!$C$9,"今週対応","")))</f>
        <v/>
      </c>
    </row>
    <row r="130" ht="30.0" customHeight="1">
      <c r="A130" s="30"/>
      <c r="B130" s="34"/>
      <c r="C130" s="28" t="str">
        <f t="array" ref="C130">IF($B130="","",IFERROR(INDEX('顧客台帳'!$B$4:$B$103,MATCH($B130,'顧客台帳'!$A$4:$A$103,0)),"未登録"))</f>
        <v/>
      </c>
      <c r="D130" s="34"/>
      <c r="E130" s="29"/>
      <c r="F130" s="37"/>
      <c r="G130" s="40"/>
      <c r="H130" s="33" t="str">
        <f t="shared" si="1"/>
        <v/>
      </c>
      <c r="I130" s="29"/>
      <c r="J130" s="29"/>
      <c r="K130" s="30"/>
      <c r="L130" s="32" t="str">
        <f t="shared" si="2"/>
        <v/>
      </c>
      <c r="M130" s="32" t="str">
        <f>IF($K130="","",IF($L130&lt;0,"期限超過",IF($L130&lt;='設定'!$C$9,"今週対応","")))</f>
        <v/>
      </c>
    </row>
    <row r="131" ht="30.0" customHeight="1">
      <c r="A131" s="30"/>
      <c r="B131" s="34"/>
      <c r="C131" s="28" t="str">
        <f t="array" ref="C131">IF($B131="","",IFERROR(INDEX('顧客台帳'!$B$4:$B$103,MATCH($B131,'顧客台帳'!$A$4:$A$103,0)),"未登録"))</f>
        <v/>
      </c>
      <c r="D131" s="34"/>
      <c r="E131" s="29"/>
      <c r="F131" s="37"/>
      <c r="G131" s="40"/>
      <c r="H131" s="33" t="str">
        <f t="shared" si="1"/>
        <v/>
      </c>
      <c r="I131" s="29"/>
      <c r="J131" s="29"/>
      <c r="K131" s="30"/>
      <c r="L131" s="32" t="str">
        <f t="shared" si="2"/>
        <v/>
      </c>
      <c r="M131" s="32" t="str">
        <f>IF($K131="","",IF($L131&lt;0,"期限超過",IF($L131&lt;='設定'!$C$9,"今週対応","")))</f>
        <v/>
      </c>
    </row>
    <row r="132" ht="30.0" customHeight="1">
      <c r="A132" s="30"/>
      <c r="B132" s="34"/>
      <c r="C132" s="28" t="str">
        <f t="array" ref="C132">IF($B132="","",IFERROR(INDEX('顧客台帳'!$B$4:$B$103,MATCH($B132,'顧客台帳'!$A$4:$A$103,0)),"未登録"))</f>
        <v/>
      </c>
      <c r="D132" s="34"/>
      <c r="E132" s="29"/>
      <c r="F132" s="37"/>
      <c r="G132" s="40"/>
      <c r="H132" s="33" t="str">
        <f t="shared" si="1"/>
        <v/>
      </c>
      <c r="I132" s="29"/>
      <c r="J132" s="29"/>
      <c r="K132" s="30"/>
      <c r="L132" s="32" t="str">
        <f t="shared" si="2"/>
        <v/>
      </c>
      <c r="M132" s="32" t="str">
        <f>IF($K132="","",IF($L132&lt;0,"期限超過",IF($L132&lt;='設定'!$C$9,"今週対応","")))</f>
        <v/>
      </c>
    </row>
    <row r="133" ht="30.0" customHeight="1">
      <c r="A133" s="30"/>
      <c r="B133" s="34"/>
      <c r="C133" s="28" t="str">
        <f t="array" ref="C133">IF($B133="","",IFERROR(INDEX('顧客台帳'!$B$4:$B$103,MATCH($B133,'顧客台帳'!$A$4:$A$103,0)),"未登録"))</f>
        <v/>
      </c>
      <c r="D133" s="34"/>
      <c r="E133" s="29"/>
      <c r="F133" s="37"/>
      <c r="G133" s="40"/>
      <c r="H133" s="33" t="str">
        <f t="shared" si="1"/>
        <v/>
      </c>
      <c r="I133" s="29"/>
      <c r="J133" s="29"/>
      <c r="K133" s="30"/>
      <c r="L133" s="32" t="str">
        <f t="shared" si="2"/>
        <v/>
      </c>
      <c r="M133" s="32" t="str">
        <f>IF($K133="","",IF($L133&lt;0,"期限超過",IF($L133&lt;='設定'!$C$9,"今週対応","")))</f>
        <v/>
      </c>
    </row>
    <row r="134" ht="30.0" customHeight="1">
      <c r="A134" s="30"/>
      <c r="B134" s="34"/>
      <c r="C134" s="28" t="str">
        <f t="array" ref="C134">IF($B134="","",IFERROR(INDEX('顧客台帳'!$B$4:$B$103,MATCH($B134,'顧客台帳'!$A$4:$A$103,0)),"未登録"))</f>
        <v/>
      </c>
      <c r="D134" s="34"/>
      <c r="E134" s="29"/>
      <c r="F134" s="37"/>
      <c r="G134" s="40"/>
      <c r="H134" s="33" t="str">
        <f t="shared" si="1"/>
        <v/>
      </c>
      <c r="I134" s="29"/>
      <c r="J134" s="29"/>
      <c r="K134" s="30"/>
      <c r="L134" s="32" t="str">
        <f t="shared" si="2"/>
        <v/>
      </c>
      <c r="M134" s="32" t="str">
        <f>IF($K134="","",IF($L134&lt;0,"期限超過",IF($L134&lt;='設定'!$C$9,"今週対応","")))</f>
        <v/>
      </c>
    </row>
    <row r="135" ht="30.0" customHeight="1">
      <c r="A135" s="30"/>
      <c r="B135" s="34"/>
      <c r="C135" s="28" t="str">
        <f t="array" ref="C135">IF($B135="","",IFERROR(INDEX('顧客台帳'!$B$4:$B$103,MATCH($B135,'顧客台帳'!$A$4:$A$103,0)),"未登録"))</f>
        <v/>
      </c>
      <c r="D135" s="34"/>
      <c r="E135" s="29"/>
      <c r="F135" s="37"/>
      <c r="G135" s="40"/>
      <c r="H135" s="33" t="str">
        <f t="shared" si="1"/>
        <v/>
      </c>
      <c r="I135" s="29"/>
      <c r="J135" s="29"/>
      <c r="K135" s="30"/>
      <c r="L135" s="32" t="str">
        <f t="shared" si="2"/>
        <v/>
      </c>
      <c r="M135" s="32" t="str">
        <f>IF($K135="","",IF($L135&lt;0,"期限超過",IF($L135&lt;='設定'!$C$9,"今週対応","")))</f>
        <v/>
      </c>
    </row>
    <row r="136" ht="30.0" customHeight="1">
      <c r="A136" s="30"/>
      <c r="B136" s="34"/>
      <c r="C136" s="28" t="str">
        <f t="array" ref="C136">IF($B136="","",IFERROR(INDEX('顧客台帳'!$B$4:$B$103,MATCH($B136,'顧客台帳'!$A$4:$A$103,0)),"未登録"))</f>
        <v/>
      </c>
      <c r="D136" s="34"/>
      <c r="E136" s="29"/>
      <c r="F136" s="37"/>
      <c r="G136" s="40"/>
      <c r="H136" s="33" t="str">
        <f t="shared" si="1"/>
        <v/>
      </c>
      <c r="I136" s="29"/>
      <c r="J136" s="29"/>
      <c r="K136" s="30"/>
      <c r="L136" s="32" t="str">
        <f t="shared" si="2"/>
        <v/>
      </c>
      <c r="M136" s="32" t="str">
        <f>IF($K136="","",IF($L136&lt;0,"期限超過",IF($L136&lt;='設定'!$C$9,"今週対応","")))</f>
        <v/>
      </c>
    </row>
    <row r="137" ht="30.0" customHeight="1">
      <c r="A137" s="30"/>
      <c r="B137" s="34"/>
      <c r="C137" s="28" t="str">
        <f t="array" ref="C137">IF($B137="","",IFERROR(INDEX('顧客台帳'!$B$4:$B$103,MATCH($B137,'顧客台帳'!$A$4:$A$103,0)),"未登録"))</f>
        <v/>
      </c>
      <c r="D137" s="34"/>
      <c r="E137" s="29"/>
      <c r="F137" s="37"/>
      <c r="G137" s="40"/>
      <c r="H137" s="33" t="str">
        <f t="shared" si="1"/>
        <v/>
      </c>
      <c r="I137" s="29"/>
      <c r="J137" s="29"/>
      <c r="K137" s="30"/>
      <c r="L137" s="32" t="str">
        <f t="shared" si="2"/>
        <v/>
      </c>
      <c r="M137" s="32" t="str">
        <f>IF($K137="","",IF($L137&lt;0,"期限超過",IF($L137&lt;='設定'!$C$9,"今週対応","")))</f>
        <v/>
      </c>
    </row>
    <row r="138" ht="30.0" customHeight="1">
      <c r="A138" s="30"/>
      <c r="B138" s="34"/>
      <c r="C138" s="28" t="str">
        <f t="array" ref="C138">IF($B138="","",IFERROR(INDEX('顧客台帳'!$B$4:$B$103,MATCH($B138,'顧客台帳'!$A$4:$A$103,0)),"未登録"))</f>
        <v/>
      </c>
      <c r="D138" s="34"/>
      <c r="E138" s="29"/>
      <c r="F138" s="37"/>
      <c r="G138" s="40"/>
      <c r="H138" s="33" t="str">
        <f t="shared" si="1"/>
        <v/>
      </c>
      <c r="I138" s="29"/>
      <c r="J138" s="29"/>
      <c r="K138" s="30"/>
      <c r="L138" s="32" t="str">
        <f t="shared" si="2"/>
        <v/>
      </c>
      <c r="M138" s="32" t="str">
        <f>IF($K138="","",IF($L138&lt;0,"期限超過",IF($L138&lt;='設定'!$C$9,"今週対応","")))</f>
        <v/>
      </c>
    </row>
    <row r="139" ht="30.0" customHeight="1">
      <c r="A139" s="30"/>
      <c r="B139" s="34"/>
      <c r="C139" s="28" t="str">
        <f t="array" ref="C139">IF($B139="","",IFERROR(INDEX('顧客台帳'!$B$4:$B$103,MATCH($B139,'顧客台帳'!$A$4:$A$103,0)),"未登録"))</f>
        <v/>
      </c>
      <c r="D139" s="34"/>
      <c r="E139" s="29"/>
      <c r="F139" s="37"/>
      <c r="G139" s="40"/>
      <c r="H139" s="33" t="str">
        <f t="shared" si="1"/>
        <v/>
      </c>
      <c r="I139" s="29"/>
      <c r="J139" s="29"/>
      <c r="K139" s="30"/>
      <c r="L139" s="32" t="str">
        <f t="shared" si="2"/>
        <v/>
      </c>
      <c r="M139" s="32" t="str">
        <f>IF($K139="","",IF($L139&lt;0,"期限超過",IF($L139&lt;='設定'!$C$9,"今週対応","")))</f>
        <v/>
      </c>
    </row>
    <row r="140" ht="30.0" customHeight="1">
      <c r="A140" s="30"/>
      <c r="B140" s="34"/>
      <c r="C140" s="28" t="str">
        <f t="array" ref="C140">IF($B140="","",IFERROR(INDEX('顧客台帳'!$B$4:$B$103,MATCH($B140,'顧客台帳'!$A$4:$A$103,0)),"未登録"))</f>
        <v/>
      </c>
      <c r="D140" s="34"/>
      <c r="E140" s="29"/>
      <c r="F140" s="37"/>
      <c r="G140" s="40"/>
      <c r="H140" s="33" t="str">
        <f t="shared" si="1"/>
        <v/>
      </c>
      <c r="I140" s="29"/>
      <c r="J140" s="29"/>
      <c r="K140" s="30"/>
      <c r="L140" s="32" t="str">
        <f t="shared" si="2"/>
        <v/>
      </c>
      <c r="M140" s="32" t="str">
        <f>IF($K140="","",IF($L140&lt;0,"期限超過",IF($L140&lt;='設定'!$C$9,"今週対応","")))</f>
        <v/>
      </c>
    </row>
    <row r="141" ht="30.0" customHeight="1">
      <c r="A141" s="30"/>
      <c r="B141" s="34"/>
      <c r="C141" s="28" t="str">
        <f t="array" ref="C141">IF($B141="","",IFERROR(INDEX('顧客台帳'!$B$4:$B$103,MATCH($B141,'顧客台帳'!$A$4:$A$103,0)),"未登録"))</f>
        <v/>
      </c>
      <c r="D141" s="34"/>
      <c r="E141" s="29"/>
      <c r="F141" s="37"/>
      <c r="G141" s="40"/>
      <c r="H141" s="33" t="str">
        <f t="shared" si="1"/>
        <v/>
      </c>
      <c r="I141" s="29"/>
      <c r="J141" s="29"/>
      <c r="K141" s="30"/>
      <c r="L141" s="32" t="str">
        <f t="shared" si="2"/>
        <v/>
      </c>
      <c r="M141" s="32" t="str">
        <f>IF($K141="","",IF($L141&lt;0,"期限超過",IF($L141&lt;='設定'!$C$9,"今週対応","")))</f>
        <v/>
      </c>
    </row>
    <row r="142" ht="30.0" customHeight="1">
      <c r="A142" s="30"/>
      <c r="B142" s="34"/>
      <c r="C142" s="28" t="str">
        <f t="array" ref="C142">IF($B142="","",IFERROR(INDEX('顧客台帳'!$B$4:$B$103,MATCH($B142,'顧客台帳'!$A$4:$A$103,0)),"未登録"))</f>
        <v/>
      </c>
      <c r="D142" s="34"/>
      <c r="E142" s="29"/>
      <c r="F142" s="37"/>
      <c r="G142" s="40"/>
      <c r="H142" s="33" t="str">
        <f t="shared" si="1"/>
        <v/>
      </c>
      <c r="I142" s="29"/>
      <c r="J142" s="29"/>
      <c r="K142" s="30"/>
      <c r="L142" s="32" t="str">
        <f t="shared" si="2"/>
        <v/>
      </c>
      <c r="M142" s="32" t="str">
        <f>IF($K142="","",IF($L142&lt;0,"期限超過",IF($L142&lt;='設定'!$C$9,"今週対応","")))</f>
        <v/>
      </c>
    </row>
    <row r="143" ht="30.0" customHeight="1">
      <c r="A143" s="30"/>
      <c r="B143" s="34"/>
      <c r="C143" s="28" t="str">
        <f t="array" ref="C143">IF($B143="","",IFERROR(INDEX('顧客台帳'!$B$4:$B$103,MATCH($B143,'顧客台帳'!$A$4:$A$103,0)),"未登録"))</f>
        <v/>
      </c>
      <c r="D143" s="34"/>
      <c r="E143" s="29"/>
      <c r="F143" s="37"/>
      <c r="G143" s="40"/>
      <c r="H143" s="33" t="str">
        <f t="shared" si="1"/>
        <v/>
      </c>
      <c r="I143" s="29"/>
      <c r="J143" s="29"/>
      <c r="K143" s="30"/>
      <c r="L143" s="32" t="str">
        <f t="shared" si="2"/>
        <v/>
      </c>
      <c r="M143" s="32" t="str">
        <f>IF($K143="","",IF($L143&lt;0,"期限超過",IF($L143&lt;='設定'!$C$9,"今週対応","")))</f>
        <v/>
      </c>
    </row>
    <row r="144" ht="30.0" customHeight="1">
      <c r="A144" s="30"/>
      <c r="B144" s="34"/>
      <c r="C144" s="28" t="str">
        <f t="array" ref="C144">IF($B144="","",IFERROR(INDEX('顧客台帳'!$B$4:$B$103,MATCH($B144,'顧客台帳'!$A$4:$A$103,0)),"未登録"))</f>
        <v/>
      </c>
      <c r="D144" s="34"/>
      <c r="E144" s="29"/>
      <c r="F144" s="37"/>
      <c r="G144" s="40"/>
      <c r="H144" s="33" t="str">
        <f t="shared" si="1"/>
        <v/>
      </c>
      <c r="I144" s="29"/>
      <c r="J144" s="29"/>
      <c r="K144" s="30"/>
      <c r="L144" s="32" t="str">
        <f t="shared" si="2"/>
        <v/>
      </c>
      <c r="M144" s="32" t="str">
        <f>IF($K144="","",IF($L144&lt;0,"期限超過",IF($L144&lt;='設定'!$C$9,"今週対応","")))</f>
        <v/>
      </c>
    </row>
    <row r="145" ht="30.0" customHeight="1">
      <c r="A145" s="30"/>
      <c r="B145" s="34"/>
      <c r="C145" s="28" t="str">
        <f t="array" ref="C145">IF($B145="","",IFERROR(INDEX('顧客台帳'!$B$4:$B$103,MATCH($B145,'顧客台帳'!$A$4:$A$103,0)),"未登録"))</f>
        <v/>
      </c>
      <c r="D145" s="34"/>
      <c r="E145" s="29"/>
      <c r="F145" s="37"/>
      <c r="G145" s="40"/>
      <c r="H145" s="33" t="str">
        <f t="shared" si="1"/>
        <v/>
      </c>
      <c r="I145" s="29"/>
      <c r="J145" s="29"/>
      <c r="K145" s="30"/>
      <c r="L145" s="32" t="str">
        <f t="shared" si="2"/>
        <v/>
      </c>
      <c r="M145" s="32" t="str">
        <f>IF($K145="","",IF($L145&lt;0,"期限超過",IF($L145&lt;='設定'!$C$9,"今週対応","")))</f>
        <v/>
      </c>
    </row>
    <row r="146" ht="30.0" customHeight="1">
      <c r="A146" s="30"/>
      <c r="B146" s="34"/>
      <c r="C146" s="28" t="str">
        <f t="array" ref="C146">IF($B146="","",IFERROR(INDEX('顧客台帳'!$B$4:$B$103,MATCH($B146,'顧客台帳'!$A$4:$A$103,0)),"未登録"))</f>
        <v/>
      </c>
      <c r="D146" s="34"/>
      <c r="E146" s="29"/>
      <c r="F146" s="37"/>
      <c r="G146" s="40"/>
      <c r="H146" s="33" t="str">
        <f t="shared" si="1"/>
        <v/>
      </c>
      <c r="I146" s="29"/>
      <c r="J146" s="29"/>
      <c r="K146" s="30"/>
      <c r="L146" s="32" t="str">
        <f t="shared" si="2"/>
        <v/>
      </c>
      <c r="M146" s="32" t="str">
        <f>IF($K146="","",IF($L146&lt;0,"期限超過",IF($L146&lt;='設定'!$C$9,"今週対応","")))</f>
        <v/>
      </c>
    </row>
    <row r="147" ht="30.0" customHeight="1">
      <c r="A147" s="30"/>
      <c r="B147" s="34"/>
      <c r="C147" s="28" t="str">
        <f t="array" ref="C147">IF($B147="","",IFERROR(INDEX('顧客台帳'!$B$4:$B$103,MATCH($B147,'顧客台帳'!$A$4:$A$103,0)),"未登録"))</f>
        <v/>
      </c>
      <c r="D147" s="34"/>
      <c r="E147" s="29"/>
      <c r="F147" s="37"/>
      <c r="G147" s="40"/>
      <c r="H147" s="33" t="str">
        <f t="shared" si="1"/>
        <v/>
      </c>
      <c r="I147" s="29"/>
      <c r="J147" s="29"/>
      <c r="K147" s="30"/>
      <c r="L147" s="32" t="str">
        <f t="shared" si="2"/>
        <v/>
      </c>
      <c r="M147" s="32" t="str">
        <f>IF($K147="","",IF($L147&lt;0,"期限超過",IF($L147&lt;='設定'!$C$9,"今週対応","")))</f>
        <v/>
      </c>
    </row>
    <row r="148" ht="30.0" customHeight="1">
      <c r="A148" s="30"/>
      <c r="B148" s="34"/>
      <c r="C148" s="28" t="str">
        <f t="array" ref="C148">IF($B148="","",IFERROR(INDEX('顧客台帳'!$B$4:$B$103,MATCH($B148,'顧客台帳'!$A$4:$A$103,0)),"未登録"))</f>
        <v/>
      </c>
      <c r="D148" s="34"/>
      <c r="E148" s="29"/>
      <c r="F148" s="37"/>
      <c r="G148" s="40"/>
      <c r="H148" s="33" t="str">
        <f t="shared" si="1"/>
        <v/>
      </c>
      <c r="I148" s="29"/>
      <c r="J148" s="29"/>
      <c r="K148" s="30"/>
      <c r="L148" s="32" t="str">
        <f t="shared" si="2"/>
        <v/>
      </c>
      <c r="M148" s="32" t="str">
        <f>IF($K148="","",IF($L148&lt;0,"期限超過",IF($L148&lt;='設定'!$C$9,"今週対応","")))</f>
        <v/>
      </c>
    </row>
    <row r="149" ht="30.0" customHeight="1">
      <c r="A149" s="30"/>
      <c r="B149" s="34"/>
      <c r="C149" s="28" t="str">
        <f t="array" ref="C149">IF($B149="","",IFERROR(INDEX('顧客台帳'!$B$4:$B$103,MATCH($B149,'顧客台帳'!$A$4:$A$103,0)),"未登録"))</f>
        <v/>
      </c>
      <c r="D149" s="34"/>
      <c r="E149" s="29"/>
      <c r="F149" s="37"/>
      <c r="G149" s="40"/>
      <c r="H149" s="33" t="str">
        <f t="shared" si="1"/>
        <v/>
      </c>
      <c r="I149" s="29"/>
      <c r="J149" s="29"/>
      <c r="K149" s="30"/>
      <c r="L149" s="32" t="str">
        <f t="shared" si="2"/>
        <v/>
      </c>
      <c r="M149" s="32" t="str">
        <f>IF($K149="","",IF($L149&lt;0,"期限超過",IF($L149&lt;='設定'!$C$9,"今週対応","")))</f>
        <v/>
      </c>
    </row>
    <row r="150" ht="30.0" customHeight="1">
      <c r="A150" s="30"/>
      <c r="B150" s="34"/>
      <c r="C150" s="28" t="str">
        <f t="array" ref="C150">IF($B150="","",IFERROR(INDEX('顧客台帳'!$B$4:$B$103,MATCH($B150,'顧客台帳'!$A$4:$A$103,0)),"未登録"))</f>
        <v/>
      </c>
      <c r="D150" s="34"/>
      <c r="E150" s="29"/>
      <c r="F150" s="37"/>
      <c r="G150" s="40"/>
      <c r="H150" s="33" t="str">
        <f t="shared" si="1"/>
        <v/>
      </c>
      <c r="I150" s="29"/>
      <c r="J150" s="29"/>
      <c r="K150" s="30"/>
      <c r="L150" s="32" t="str">
        <f t="shared" si="2"/>
        <v/>
      </c>
      <c r="M150" s="32" t="str">
        <f>IF($K150="","",IF($L150&lt;0,"期限超過",IF($L150&lt;='設定'!$C$9,"今週対応","")))</f>
        <v/>
      </c>
    </row>
    <row r="151" ht="30.0" customHeight="1">
      <c r="A151" s="30"/>
      <c r="B151" s="34"/>
      <c r="C151" s="28" t="str">
        <f t="array" ref="C151">IF($B151="","",IFERROR(INDEX('顧客台帳'!$B$4:$B$103,MATCH($B151,'顧客台帳'!$A$4:$A$103,0)),"未登録"))</f>
        <v/>
      </c>
      <c r="D151" s="34"/>
      <c r="E151" s="29"/>
      <c r="F151" s="37"/>
      <c r="G151" s="40"/>
      <c r="H151" s="33" t="str">
        <f t="shared" si="1"/>
        <v/>
      </c>
      <c r="I151" s="29"/>
      <c r="J151" s="29"/>
      <c r="K151" s="30"/>
      <c r="L151" s="32" t="str">
        <f t="shared" si="2"/>
        <v/>
      </c>
      <c r="M151" s="32" t="str">
        <f>IF($K151="","",IF($L151&lt;0,"期限超過",IF($L151&lt;='設定'!$C$9,"今週対応","")))</f>
        <v/>
      </c>
    </row>
    <row r="152" ht="30.0" customHeight="1">
      <c r="A152" s="30"/>
      <c r="B152" s="34"/>
      <c r="C152" s="28" t="str">
        <f t="array" ref="C152">IF($B152="","",IFERROR(INDEX('顧客台帳'!$B$4:$B$103,MATCH($B152,'顧客台帳'!$A$4:$A$103,0)),"未登録"))</f>
        <v/>
      </c>
      <c r="D152" s="34"/>
      <c r="E152" s="29"/>
      <c r="F152" s="37"/>
      <c r="G152" s="40"/>
      <c r="H152" s="33" t="str">
        <f t="shared" si="1"/>
        <v/>
      </c>
      <c r="I152" s="29"/>
      <c r="J152" s="29"/>
      <c r="K152" s="30"/>
      <c r="L152" s="32" t="str">
        <f t="shared" si="2"/>
        <v/>
      </c>
      <c r="M152" s="32" t="str">
        <f>IF($K152="","",IF($L152&lt;0,"期限超過",IF($L152&lt;='設定'!$C$9,"今週対応","")))</f>
        <v/>
      </c>
    </row>
    <row r="153" ht="30.0" customHeight="1">
      <c r="A153" s="30"/>
      <c r="B153" s="34"/>
      <c r="C153" s="28" t="str">
        <f t="array" ref="C153">IF($B153="","",IFERROR(INDEX('顧客台帳'!$B$4:$B$103,MATCH($B153,'顧客台帳'!$A$4:$A$103,0)),"未登録"))</f>
        <v/>
      </c>
      <c r="D153" s="34"/>
      <c r="E153" s="29"/>
      <c r="F153" s="37"/>
      <c r="G153" s="40"/>
      <c r="H153" s="33" t="str">
        <f t="shared" si="1"/>
        <v/>
      </c>
      <c r="I153" s="29"/>
      <c r="J153" s="29"/>
      <c r="K153" s="30"/>
      <c r="L153" s="32" t="str">
        <f t="shared" si="2"/>
        <v/>
      </c>
      <c r="M153" s="32" t="str">
        <f>IF($K153="","",IF($L153&lt;0,"期限超過",IF($L153&lt;='設定'!$C$9,"今週対応","")))</f>
        <v/>
      </c>
    </row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4:D153">
      <formula1>"初回接触,ヒアリング,提案,見積提出,稟議中,受注,失注"</formula1>
    </dataValidation>
  </dataValidations>
  <printOptions/>
  <pageMargins bottom="0.5" footer="0.0" header="0.0" left="0.4" right="0.4" top="0.5"/>
  <pageSetup fitToHeight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4.0"/>
    <col customWidth="1" min="3" max="3" width="20.0"/>
    <col customWidth="1" min="4" max="4" width="52.0"/>
    <col customWidth="1" min="5" max="6" width="8.71"/>
  </cols>
  <sheetData>
    <row r="1" ht="33.75" customHeight="1">
      <c r="A1" s="1" t="s">
        <v>24</v>
      </c>
    </row>
    <row r="2" ht="21.75" customHeight="1">
      <c r="A2" s="2" t="s">
        <v>147</v>
      </c>
    </row>
    <row r="4" ht="30.0" customHeight="1">
      <c r="B4" s="9" t="s">
        <v>148</v>
      </c>
    </row>
    <row r="5" ht="30.0" customHeight="1">
      <c r="B5" s="14" t="s">
        <v>149</v>
      </c>
      <c r="C5" s="41">
        <f>COUNTIF('顧客台帳'!$A$4:$A$103,"?*")</f>
        <v>1</v>
      </c>
      <c r="D5" s="12" t="s">
        <v>150</v>
      </c>
    </row>
    <row r="6" ht="30.0" customHeight="1">
      <c r="B6" s="10" t="s">
        <v>151</v>
      </c>
      <c r="C6" s="41">
        <f>COUNTIF('顧客台帳'!$N$4:$N$103,"A")</f>
        <v>1</v>
      </c>
      <c r="D6" s="12" t="s">
        <v>152</v>
      </c>
    </row>
    <row r="7" ht="30.0" customHeight="1">
      <c r="B7" s="10" t="s">
        <v>153</v>
      </c>
      <c r="C7" s="41">
        <f>COUNTIF('顧客台帳'!$N$4:$N$103,"B")</f>
        <v>0</v>
      </c>
    </row>
    <row r="8" ht="30.0" customHeight="1">
      <c r="B8" s="10" t="s">
        <v>154</v>
      </c>
      <c r="C8" s="41">
        <f>COUNTIF('顧客台帳'!$N$4:$N$103,"C")</f>
        <v>0</v>
      </c>
    </row>
    <row r="9" ht="12.0" customHeight="1"/>
    <row r="10" ht="30.0" customHeight="1">
      <c r="B10" s="9" t="s">
        <v>155</v>
      </c>
    </row>
    <row r="11" ht="30.0" customHeight="1">
      <c r="B11" s="14" t="s">
        <v>156</v>
      </c>
      <c r="C11" s="42">
        <f>SUM('顧客台帳'!$K$4:$K$103)</f>
        <v>644000</v>
      </c>
      <c r="D11" s="13" t="s">
        <v>157</v>
      </c>
    </row>
    <row r="12" ht="30.0" customHeight="1">
      <c r="B12" s="14" t="s">
        <v>158</v>
      </c>
      <c r="C12" s="42">
        <f>IFERROR(IF(C5=0,"",C11/C5),"")</f>
        <v>644000</v>
      </c>
      <c r="D12" s="12" t="s">
        <v>159</v>
      </c>
    </row>
    <row r="13" ht="30.0" customHeight="1">
      <c r="B13" s="14" t="s">
        <v>160</v>
      </c>
      <c r="C13" s="41">
        <f>SUM('顧客台帳'!$L$4:$L$103)</f>
        <v>4</v>
      </c>
    </row>
    <row r="14" ht="30.0" customHeight="1">
      <c r="B14" s="10" t="s">
        <v>161</v>
      </c>
      <c r="C14" s="42">
        <f>IFERROR(IF(C13=0,"",C11/C13),"")</f>
        <v>161000</v>
      </c>
    </row>
    <row r="15" ht="12.0" customHeight="1"/>
    <row r="16" ht="30.0" customHeight="1">
      <c r="B16" s="9" t="s">
        <v>162</v>
      </c>
    </row>
    <row r="17" ht="30.0" customHeight="1">
      <c r="B17" s="14" t="s">
        <v>163</v>
      </c>
      <c r="C17" s="41">
        <f>COUNTIF('顧客台帳'!$P$4:$P$103,"期限超過")+COUNTIF('対応履歴'!$J$4:$J$153,"期限超過")+COUNTIF('BtoB営業'!$M$4:$M$153,"期限超過")</f>
        <v>3</v>
      </c>
      <c r="D17" s="12" t="s">
        <v>164</v>
      </c>
    </row>
    <row r="18" ht="30.0" customHeight="1">
      <c r="B18" s="14" t="s">
        <v>165</v>
      </c>
      <c r="C18" s="41">
        <f>COUNTIF('顧客台帳'!$P$4:$P$103,"今週対応")+COUNTIF('対応履歴'!$J$4:$J$153,"今週対応")+COUNTIF('BtoB営業'!$M$4:$M$153,"今週対応")</f>
        <v>0</v>
      </c>
    </row>
    <row r="19" ht="30.0" customHeight="1">
      <c r="B19" s="14" t="s">
        <v>166</v>
      </c>
      <c r="C19" s="41">
        <f>COUNTIF('顧客台帳'!$P$4:$P$103,"連絡が空いています")</f>
        <v>0</v>
      </c>
      <c r="D19" s="12" t="s">
        <v>167</v>
      </c>
    </row>
    <row r="20" ht="12.0" customHeight="1"/>
    <row r="21" ht="30.0" customHeight="1">
      <c r="B21" s="9" t="s">
        <v>168</v>
      </c>
    </row>
    <row r="22" ht="30.0" customHeight="1">
      <c r="B22" s="14" t="s">
        <v>169</v>
      </c>
      <c r="C22" s="41">
        <f>COUNTIFS('BtoB営業'!$D$4:$D$153,"&lt;&gt;受注",'BtoB営業'!$D$4:$D$153,"&lt;&gt;失注",'BtoB営業'!$D$4:$D$153,"?*")</f>
        <v>1</v>
      </c>
      <c r="D22" s="12" t="s">
        <v>170</v>
      </c>
    </row>
    <row r="23" ht="30.0" customHeight="1">
      <c r="B23" s="14" t="s">
        <v>171</v>
      </c>
      <c r="C23" s="42">
        <f>SUM('BtoB営業'!$F$4:$F$153)</f>
        <v>300000</v>
      </c>
    </row>
    <row r="24" ht="30.0" customHeight="1">
      <c r="B24" s="14" t="s">
        <v>172</v>
      </c>
      <c r="C24" s="42">
        <f>SUM('BtoB営業'!$H$4:$H$153)</f>
        <v>150000</v>
      </c>
      <c r="D24" s="12" t="s">
        <v>173</v>
      </c>
    </row>
    <row r="25" ht="12.0" customHeight="1"/>
    <row r="26" ht="30.0" customHeight="1">
      <c r="B26" s="9" t="s">
        <v>174</v>
      </c>
    </row>
    <row r="27" ht="30.0" customHeight="1">
      <c r="B27" s="14" t="s">
        <v>175</v>
      </c>
      <c r="C27" s="41">
        <f>SUMPRODUCT(('顧客台帳'!$J$4:$J$103&lt;&gt;"")*('顧客台帳'!$J$4:$J$103&gt;'設定'!$C$16*365))</f>
        <v>0</v>
      </c>
      <c r="D27" s="12" t="s">
        <v>176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" right="0.4" top="0.5"/>
  <pageSetup fitToHeight="0" paperSize="9" orientation="landscape"/>
  <drawing r:id="rId1"/>
</worksheet>
</file>