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ukaida.takako\Downloads\"/>
    </mc:Choice>
  </mc:AlternateContent>
  <xr:revisionPtr revIDLastSave="0" documentId="13_ncr:1_{67EC3D5A-39BF-4117-A8FE-65CCB586CC11}" xr6:coauthVersionLast="47" xr6:coauthVersionMax="47" xr10:uidLastSave="{00000000-0000-0000-0000-000000000000}"/>
  <bookViews>
    <workbookView xWindow="885" yWindow="0" windowWidth="27015" windowHeight="17385" activeTab="2" xr2:uid="{00000000-000D-0000-FFFF-FFFF00000000}"/>
  </bookViews>
  <sheets>
    <sheet name="はじめに" sheetId="1" r:id="rId1"/>
    <sheet name="②早見表" sheetId="2" r:id="rId2"/>
    <sheet name="③シミュレーター" sheetId="3" r:id="rId3"/>
    <sheet name="④月末またぎ判定" sheetId="4" r:id="rId4"/>
    <sheet name="⑤有給 vs 出産手当金" sheetId="5" r:id="rId5"/>
    <sheet name="⑥免責事項"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XuRgNPcDmgoSRVPLZf3Cu0nhq9rdHElhvYVDZ7fOn4Q="/>
    </ext>
  </extLst>
</workbook>
</file>

<file path=xl/calcChain.xml><?xml version="1.0" encoding="utf-8"?>
<calcChain xmlns="http://schemas.openxmlformats.org/spreadsheetml/2006/main">
  <c r="C18" i="5" l="1"/>
  <c r="C6" i="5"/>
  <c r="C8" i="5" s="1"/>
  <c r="C19" i="5" s="1"/>
  <c r="C35" i="3"/>
  <c r="C33" i="3"/>
  <c r="C25" i="3"/>
  <c r="C24" i="3"/>
  <c r="C23" i="3"/>
  <c r="C22" i="3"/>
  <c r="C26" i="3" s="1"/>
  <c r="C16" i="3"/>
  <c r="C13" i="3"/>
  <c r="C12" i="3"/>
  <c r="C34" i="3" s="1"/>
  <c r="C7" i="5" l="1"/>
  <c r="C40" i="3"/>
  <c r="C41" i="3" s="1"/>
  <c r="C42" i="3" s="1"/>
  <c r="C43" i="3" s="1"/>
  <c r="C44" i="3" s="1"/>
  <c r="C15" i="3"/>
  <c r="C17" i="3" s="1"/>
  <c r="C28" i="3" s="1"/>
  <c r="C29" i="3" s="1"/>
  <c r="C16" i="5" l="1"/>
  <c r="C27" i="5" s="1"/>
  <c r="C15" i="5"/>
  <c r="C24" i="5" s="1"/>
  <c r="C25" i="5" s="1"/>
</calcChain>
</file>

<file path=xl/sharedStrings.xml><?xml version="1.0" encoding="utf-8"?>
<sst xmlns="http://schemas.openxmlformats.org/spreadsheetml/2006/main" count="180" uniqueCount="150">
  <si>
    <t>出産予定日 月別パターン表（産休開始日と免除月数）</t>
  </si>
  <si>
    <t>産休開始日別 社会保険料免除額シミュレーター</t>
  </si>
  <si>
    <t>社会保険料 免除額早見表（従業員本人負担分）</t>
  </si>
  <si>
    <t>単胎妊娠の場合。産前休業開始日＝出産予定日の42日前。</t>
  </si>
  <si>
    <t>協会けんぽ全国平均（健保9.90%＋厚年18.30%＋支援金0.23%＝28.43%、本人負担14.215%）で計算。介護保険（1.62%）は別表示。</t>
  </si>
  <si>
    <t>出産予定日</t>
  </si>
  <si>
    <t>標準報酬月額</t>
  </si>
  <si>
    <t>産前休業開始日</t>
  </si>
  <si>
    <t>開始日の属する月</t>
  </si>
  <si>
    <t>月額保険料
(本人負担)</t>
  </si>
  <si>
    <t>産後休業終了日</t>
  </si>
  <si>
    <t>3ヶ月免除</t>
  </si>
  <si>
    <t>免除月数</t>
  </si>
  <si>
    <t>月末またぎ判定</t>
  </si>
  <si>
    <t>4ヶ月免除</t>
  </si>
  <si>
    <t>5ヶ月免除</t>
  </si>
  <si>
    <t>円</t>
  </si>
  <si>
    <t>2025年12月</t>
  </si>
  <si>
    <t>健康保険料率（協会けんぽ）</t>
  </si>
  <si>
    <t>目的</t>
  </si>
  <si>
    <t>都道府県別</t>
  </si>
  <si>
    <t>出産予定日から産前休業開始日を自動算出し、産休開始タイミングで免除される社会保険料の総額がいくら変わるかを「見える化」するツールです。有給休暇を使って産休開始を前倒しした場合の出産手当金との損益比較も自動計算します。</t>
  </si>
  <si>
    <t>介護保険対象（40〜64歳）</t>
  </si>
  <si>
    <t>月中開始</t>
  </si>
  <si>
    <t>いいえ</t>
  </si>
  <si>
    <t>「はい」or「いいえ」</t>
  </si>
  <si>
    <t>シート構成</t>
  </si>
  <si>
    <t>産前休業開始日（42日前）</t>
  </si>
  <si>
    <t>②早見表</t>
  </si>
  <si>
    <t>標準報酬月額×免除月数のマトリクスで、免除される社保料の合計金額を一覧</t>
  </si>
  <si>
    <t>月末開始</t>
  </si>
  <si>
    <t>③シミュレーター</t>
  </si>
  <si>
    <t>出産予定日・標準報酬月額を入力→免除開始月・終了月・免除総額を自動計算。有給前倒しパターンとの比較付き</t>
  </si>
  <si>
    <t>④月末またぎ判定</t>
  </si>
  <si>
    <t>2026年2月</t>
  </si>
  <si>
    <t>出産予定日の月別パターンで「産休開始が月末をまたぐかどうか」を図解</t>
  </si>
  <si>
    <t>出産予定日の42日（6週間）前</t>
  </si>
  <si>
    <t>⑤有給 vs 出産手当金</t>
  </si>
  <si>
    <t>産後休業終了日（出産日+56日）</t>
  </si>
  <si>
    <t>有給で社保免除を1ヶ月増やす場合と、出産手当金をもらう場合の損益分岐を自動計算</t>
  </si>
  <si>
    <t>⑥免責事項</t>
  </si>
  <si>
    <t>出産予定日に出産した場合</t>
  </si>
  <si>
    <t>計算の根拠</t>
  </si>
  <si>
    <t>月後半開始</t>
  </si>
  <si>
    <t>社保免除 開始月</t>
  </si>
  <si>
    <t>・産前休業: 出産予定日の42日前（労働基準法第65条第1項）</t>
  </si>
  <si>
    <t>・産後休業: 出産日の翌日から56日間（労働基準法第65条第2項）</t>
  </si>
  <si>
    <t>2026年4月</t>
  </si>
  <si>
    <t>・子ども・子育て支援金制度（2026年4月〜。健康保険料に上乗せ徴収。産休・育休中は免除）</t>
  </si>
  <si>
    <t>月初開始</t>
  </si>
  <si>
    <t>・社保免除終了月: 産休終了日の翌日の属する月の前月</t>
  </si>
  <si>
    <t>産休開始日の属する月</t>
  </si>
  <si>
    <t>2026年5月</t>
  </si>
  <si>
    <t>社保免除 終了月</t>
  </si>
  <si>
    <t>・厚生年金保険料率: 18.300%（固定）</t>
  </si>
  <si>
    <t>・協会けんぽ健康保険料率: 全国平均9.90%（令和8年度。都道府県別に異なる）</t>
  </si>
  <si>
    <t>・介護保険料率: 1.62%（令和8年度。40〜64歳が対象）</t>
  </si>
  <si>
    <t>・子ども・子育て支援金率: 0.23%（令和8年度。労使折半。産休中は免除）</t>
  </si>
  <si>
    <t>産休終了日の翌日の属する月の前月</t>
  </si>
  <si>
    <t>2026年6月</t>
  </si>
  <si>
    <t>2026年8月</t>
  </si>
  <si>
    <t>ヶ月</t>
  </si>
  <si>
    <t>月額保険料（本人負担）</t>
  </si>
  <si>
    <t>2026年9月</t>
  </si>
  <si>
    <t xml:space="preserve">  健康保険料</t>
  </si>
  <si>
    <t>円/月</t>
  </si>
  <si>
    <t>月末開始（9/25）</t>
  </si>
  <si>
    <t xml:space="preserve">  厚生年金保険料</t>
  </si>
  <si>
    <t>2026年11月</t>
  </si>
  <si>
    <t>ポイント</t>
  </si>
  <si>
    <t xml:space="preserve">  介護保険料</t>
  </si>
  <si>
    <t>・産前休業は出産予定日の42日前より前に開始することはできないため、42日前より前に有給休暇を取得しても社会保険料免除の開始月は早まりません。</t>
  </si>
  <si>
    <t>・前倒しが有利かどうかは、⑤有給 vs 出産手当金で損益分岐を確認してください。</t>
  </si>
  <si>
    <t>・産後休業終了日は出産日によって変動します。上表は出産予定日どおりに出産した場合の目安です。</t>
  </si>
  <si>
    <t>40〜64歳のみ。介護保険料率1.62%（R8年度）</t>
  </si>
  <si>
    <t xml:space="preserve">  子ども・子育て支援金</t>
  </si>
  <si>
    <t>介護保険込みの場合（40〜64歳）</t>
  </si>
  <si>
    <t>2026年4月〜。支援金率0.23%（R8年度）。産休中も免除</t>
  </si>
  <si>
    <t xml:space="preserve">  合計</t>
  </si>
  <si>
    <t>40〜64歳の方は上記に加え、介護保険料（標準報酬月額×0.81%）も免除されます。</t>
  </si>
  <si>
    <t>例：標準報酬月額30万円×0.81%＝2,430円/月。3ヶ月免除で追加7,290円、4ヶ月免除で追加9,720円。</t>
  </si>
  <si>
    <t>事業主負担分も同額が免除されます（会社にとってのメリット）。</t>
  </si>
  <si>
    <t>免除総額（本人負担分）</t>
  </si>
  <si>
    <t>免除期間中も年金加入記録は保険料を納めた期間として扱われます。</t>
  </si>
  <si>
    <t>免除総額（事業主負担分も含む）</t>
  </si>
  <si>
    <t>会社と本人の合計</t>
  </si>
  <si>
    <t>▼ 月末またぎ判定</t>
  </si>
  <si>
    <t>産休開始日の属する月の末日</t>
  </si>
  <si>
    <t>産休開始日は月の何日？</t>
  </si>
  <si>
    <t>日</t>
  </si>
  <si>
    <t>判定</t>
  </si>
  <si>
    <t>▼ 有給前倒しで免除月数を増やせるか？</t>
  </si>
  <si>
    <t>社会保険料免除の対象は産前産後休業期間（出産予定日の42日前以降）に限られるため、42日前より前に有給休暇で休んでも免除は前倒しされません。下記B40〜C44の計算は制度上実現できない前提を含むため、参考値としないでください（コメント参照）。</t>
  </si>
  <si>
    <t>有給前倒し開始日（仮）</t>
  </si>
  <si>
    <t>産休開始月の前月末日（自動計算。調整可能）</t>
  </si>
  <si>
    <t>前倒し時の免除開始月</t>
  </si>
  <si>
    <t>前倒し時の免除月数</t>
  </si>
  <si>
    <t>有給前倒し vs 出産手当金 損益比較</t>
  </si>
  <si>
    <t>有給を使って産休開始を前倒し→社保免除を1ヶ月増やす場合のメリットとデメリットを比較します。</t>
  </si>
  <si>
    <t>増える免除月数</t>
  </si>
  <si>
    <t>▼ 前提条件（③シミュレーターの入力値を参照）</t>
  </si>
  <si>
    <t>増える免除額（本人負担分）</t>
  </si>
  <si>
    <t>注意事項</t>
  </si>
  <si>
    <t>・産前休業は「出産予定日」の42日前から取得可能ですが、開始日は本人の請求によります。必ず42日前に開始する必要はありません。</t>
  </si>
  <si>
    <t>月額社保料（本人負担）</t>
  </si>
  <si>
    <t>・実際の出産日が予定日と異なる場合、産前休業期間が変動し、免除月数も変わる可能性があります。</t>
  </si>
  <si>
    <t>・社保免除は月単位です。月末日に産休に入っていれば、その月全体が免除対象になります。</t>
  </si>
  <si>
    <t>・有給休暇中でも、法定の産前産後休業期間内であれば社保免除の対象です。</t>
  </si>
  <si>
    <t>・健康保険組合に加入の場合は、組合独自の保険料率を入力してください。</t>
  </si>
  <si>
    <t>出産手当金 日額</t>
  </si>
  <si>
    <t>免責事項</t>
  </si>
  <si>
    <t>円/日</t>
  </si>
  <si>
    <t>標準報酬月額÷30×2/3</t>
  </si>
  <si>
    <t>1. 法律的アドバイスではありません</t>
  </si>
  <si>
    <t>有給前倒し日数（仮）</t>
  </si>
  <si>
    <t>産休開始日別 社会保険料免除額シミュレーターは情報提供を目的として作成されたものであり、法律的助言や社会保険手続きの代行に代わるものではありません。個別の事案については、社会保険労務士等の専門家にご相談ください。</t>
  </si>
  <si>
    <t>2. 加入先保険者により取扱いが異なる可能性</t>
  </si>
  <si>
    <t>前月末の何営業日を有給にするか</t>
  </si>
  <si>
    <t>協会けんぽ以外の健康保険組合に加入している場合、保険料率や免除手続きが異なる場合があります。加入先の健康保険組合にご確認ください。</t>
  </si>
  <si>
    <t>▼ 比較計算</t>
  </si>
  <si>
    <t>3. 法改正の可能性</t>
  </si>
  <si>
    <t>社会保険料率は毎年改定されます。健康保険料率は3月分（4月納付分）から、介護保険料率も同時期に改定されます。産休開始日別 社会保険料免除額シミュレーターの計算根拠となる料率は、法改正により変更される可能性があります。</t>
  </si>
  <si>
    <t>4. 損害責任</t>
  </si>
  <si>
    <t>産休開始日別 社会保険料免除額シミュレーターの利用により生じたいかなる損害についても、作成者は一切の責任を負いません。重要な意思決定の際は、必ず公的機関や専門家にご確認ください。</t>
  </si>
  <si>
    <t>有給前倒しする場合</t>
  </si>
  <si>
    <t>作成日：2026年4月</t>
  </si>
  <si>
    <t>保険料率：令和8年度（2026年3月分〜）の協会けんぽ全国平均を初期値として使用</t>
  </si>
  <si>
    <t>有給前倒ししない場合</t>
  </si>
  <si>
    <t>社保免除（本人負担）</t>
  </si>
  <si>
    <t>0円（前月は免除されない）</t>
  </si>
  <si>
    <t>社保免除（事業主負担）</t>
  </si>
  <si>
    <t>0円</t>
  </si>
  <si>
    <t>有給消化</t>
  </si>
  <si>
    <t>有給を温存</t>
  </si>
  <si>
    <t>出産手当金の減少</t>
  </si>
  <si>
    <t>出産手当金を満額受給</t>
  </si>
  <si>
    <t>有給中は給与が出るため出産手当金は不支給</t>
  </si>
  <si>
    <t>▼ 損益判定</t>
  </si>
  <si>
    <t>本人の得する額</t>
  </si>
  <si>
    <t>社保免除 − 出産手当金の減少分</t>
  </si>
  <si>
    <t>会社の得する額（参考）</t>
  </si>
  <si>
    <t>事業主負担の社保料が1ヶ月分免除</t>
  </si>
  <si>
    <t>・有給休暇中は給与が満額支給されるため、同期間の出産手当金は支給されません。</t>
  </si>
  <si>
    <t>・ただし有給が終わり無給の産休に入った日以降は出産手当金が支給されます。</t>
  </si>
  <si>
    <t>・上記の計算は「有給前倒しで免除月数が1ヶ月増える場合」のみ意味があります。③シミュレーターで「増える免除月数」が0の場合、前倒しの社保メリットはありません。</t>
  </si>
  <si>
    <t>・有給を産休前に使い切ると、産休後の復帰時に有給が少なくなるリスクがあります。</t>
  </si>
  <si>
    <t>・この比較は社保料と出産手当金の差額のみを扱っています。所得税・住民税の影響は含んでいません。</t>
  </si>
  <si>
    <r>
      <t>▼</t>
    </r>
    <r>
      <rPr>
        <b/>
        <sz val="12"/>
        <color theme="1"/>
        <rFont val="Noto Sans"/>
        <family val="2"/>
      </rPr>
      <t xml:space="preserve"> </t>
    </r>
    <r>
      <rPr>
        <b/>
        <sz val="12"/>
        <color theme="1"/>
        <rFont val="Noto Sans"/>
        <family val="3"/>
        <charset val="128"/>
      </rPr>
      <t>入力欄（青字セルに入力してください）</t>
    </r>
  </si>
  <si>
    <r>
      <t>▼</t>
    </r>
    <r>
      <rPr>
        <b/>
        <sz val="12"/>
        <color theme="1"/>
        <rFont val="Noto Sans"/>
        <family val="2"/>
      </rPr>
      <t xml:space="preserve"> </t>
    </r>
    <r>
      <rPr>
        <b/>
        <sz val="12"/>
        <color theme="1"/>
        <rFont val="Noto Sans"/>
        <family val="3"/>
        <charset val="128"/>
      </rPr>
      <t>産休期間の自動計算</t>
    </r>
  </si>
  <si>
    <r>
      <t>▼</t>
    </r>
    <r>
      <rPr>
        <b/>
        <sz val="12"/>
        <color theme="1"/>
        <rFont val="Noto Sans"/>
        <family val="2"/>
      </rPr>
      <t xml:space="preserve"> </t>
    </r>
    <r>
      <rPr>
        <b/>
        <sz val="12"/>
        <color theme="1"/>
        <rFont val="Noto Sans"/>
        <family val="3"/>
        <charset val="128"/>
      </rPr>
      <t>免除額の計算</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</si>
</sst>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quot;円&quot;"/>
    <numFmt numFmtId="178" formatCode="\+#,##0&quot;円&quot;"/>
    <numFmt numFmtId="179" formatCode="#,##0&quot;円 減&quot;"/>
  </numFmts>
  <fonts count="24" x14ac:knownFonts="1">
    <font>
      <sz val="11"/>
      <color theme="1"/>
      <name val="Calibri"/>
      <scheme val="minor"/>
    </font>
    <font>
      <b/>
      <sz val="16"/>
      <color theme="1"/>
      <name val="Noto Sans"/>
      <family val="3"/>
      <charset val="128"/>
    </font>
    <font>
      <sz val="9"/>
      <color rgb="FF666666"/>
      <name val="Noto Sans"/>
      <family val="3"/>
      <charset val="128"/>
    </font>
    <font>
      <b/>
      <sz val="13"/>
      <color theme="1"/>
      <name val="Noto Sans"/>
      <family val="3"/>
      <charset val="128"/>
    </font>
    <font>
      <b/>
      <sz val="10"/>
      <color rgb="FFFFFFFF"/>
      <name val="Noto Sans"/>
      <family val="3"/>
      <charset val="128"/>
    </font>
    <font>
      <sz val="10"/>
      <color theme="1"/>
      <name val="Noto Sans"/>
      <family val="3"/>
      <charset val="128"/>
    </font>
    <font>
      <b/>
      <sz val="12"/>
      <color rgb="FF0000FF"/>
      <name val="Arial"/>
      <family val="2"/>
    </font>
    <font>
      <b/>
      <sz val="10"/>
      <color rgb="FFFFFFFF"/>
      <name val="Arial"/>
      <family val="2"/>
    </font>
    <font>
      <b/>
      <sz val="10"/>
      <color theme="1"/>
      <name val="Arial"/>
      <family val="2"/>
    </font>
    <font>
      <sz val="10"/>
      <color theme="1"/>
      <name val="Arial"/>
      <family val="2"/>
    </font>
    <font>
      <b/>
      <sz val="12"/>
      <color rgb="FF0000FF"/>
      <name val="Noto Sans"/>
      <family val="3"/>
      <charset val="128"/>
    </font>
    <font>
      <sz val="9"/>
      <color theme="1"/>
      <name val="Noto Sans"/>
      <family val="3"/>
      <charset val="128"/>
    </font>
    <font>
      <b/>
      <sz val="10"/>
      <color theme="1"/>
      <name val="Noto Sans"/>
      <family val="3"/>
      <charset val="128"/>
    </font>
    <font>
      <b/>
      <sz val="12"/>
      <color theme="1"/>
      <name val="Arial"/>
      <family val="2"/>
    </font>
    <font>
      <b/>
      <sz val="12"/>
      <color theme="1"/>
      <name val="Noto Sans"/>
      <family val="3"/>
      <charset val="128"/>
    </font>
    <font>
      <b/>
      <sz val="11"/>
      <color theme="1"/>
      <name val="Noto Sans"/>
      <family val="3"/>
      <charset val="128"/>
    </font>
    <font>
      <sz val="9"/>
      <color rgb="FF666666"/>
      <name val="Arial"/>
      <family val="2"/>
    </font>
    <font>
      <b/>
      <sz val="16"/>
      <color rgb="FF1B5E20"/>
      <name val="Arial"/>
      <family val="2"/>
    </font>
    <font>
      <b/>
      <sz val="14"/>
      <color rgb="FFE65100"/>
      <name val="Arial"/>
      <family val="2"/>
    </font>
    <font>
      <b/>
      <sz val="14"/>
      <color rgb="FF1B5E20"/>
      <name val="Arial"/>
      <family val="2"/>
    </font>
    <font>
      <b/>
      <sz val="11"/>
      <color theme="1"/>
      <name val="Arial"/>
      <family val="2"/>
    </font>
    <font>
      <b/>
      <sz val="16"/>
      <color theme="1"/>
      <name val="Arial"/>
      <family val="2"/>
    </font>
    <font>
      <sz val="6"/>
      <name val="Calibri"/>
      <family val="3"/>
      <charset val="128"/>
      <scheme val="minor"/>
    </font>
    <font>
      <b/>
      <sz val="12"/>
      <color theme="1"/>
      <name val="Noto Sans"/>
      <family val="2"/>
    </font>
  </fonts>
  <fills count="9">
    <fill>
      <patternFill patternType="none"/>
    </fill>
    <fill>
      <patternFill patternType="gray125"/>
    </fill>
    <fill>
      <patternFill patternType="solid">
        <fgColor rgb="FF2B4C7E"/>
        <bgColor rgb="FF2B4C7E"/>
      </patternFill>
    </fill>
    <fill>
      <patternFill patternType="solid">
        <fgColor rgb="FFFFFFCC"/>
        <bgColor rgb="FFFFFFCC"/>
      </patternFill>
    </fill>
    <fill>
      <patternFill patternType="solid">
        <fgColor rgb="FFFFF9C4"/>
        <bgColor rgb="FFFFF9C4"/>
      </patternFill>
    </fill>
    <fill>
      <patternFill patternType="solid">
        <fgColor rgb="FFE8F5E9"/>
        <bgColor rgb="FFE8F5E9"/>
      </patternFill>
    </fill>
    <fill>
      <patternFill patternType="solid">
        <fgColor rgb="FFF8CBAD"/>
        <bgColor rgb="FFF8CBAD"/>
      </patternFill>
    </fill>
    <fill>
      <patternFill patternType="solid">
        <fgColor rgb="FFFFF3E0"/>
        <bgColor rgb="FFFFF3E0"/>
      </patternFill>
    </fill>
    <fill>
      <patternFill patternType="solid">
        <fgColor rgb="FFFFEBEE"/>
        <bgColor rgb="FFFFEBEE"/>
      </patternFill>
    </fill>
  </fills>
  <borders count="3">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bottom/>
      <diagonal/>
    </border>
  </borders>
  <cellStyleXfs count="1">
    <xf numFmtId="0" fontId="0" fillId="0" borderId="0"/>
  </cellStyleXfs>
  <cellXfs count="52">
    <xf numFmtId="0" fontId="0" fillId="0" borderId="0" xfId="0" applyFont="1" applyAlignment="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176" fontId="6" fillId="3" borderId="1"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176" fontId="8" fillId="0" borderId="1" xfId="0" applyNumberFormat="1" applyFont="1" applyBorder="1" applyAlignment="1">
      <alignment horizontal="left" vertical="center" wrapText="1"/>
    </xf>
    <xf numFmtId="3" fontId="6" fillId="3" borderId="1" xfId="0" applyNumberFormat="1" applyFont="1" applyFill="1" applyBorder="1" applyAlignment="1">
      <alignment horizontal="left" vertical="center" wrapText="1"/>
    </xf>
    <xf numFmtId="176" fontId="9" fillId="0" borderId="1" xfId="0" applyNumberFormat="1" applyFont="1" applyBorder="1" applyAlignment="1">
      <alignment horizontal="left" vertical="center" wrapText="1"/>
    </xf>
    <xf numFmtId="177" fontId="8" fillId="0" borderId="1" xfId="0" applyNumberFormat="1" applyFont="1" applyBorder="1" applyAlignment="1">
      <alignment horizontal="right" vertical="center"/>
    </xf>
    <xf numFmtId="0" fontId="9" fillId="0" borderId="1" xfId="0" applyFont="1" applyBorder="1" applyAlignment="1">
      <alignment horizontal="center" vertical="center" wrapText="1"/>
    </xf>
    <xf numFmtId="177" fontId="9" fillId="0" borderId="1" xfId="0" applyNumberFormat="1" applyFont="1" applyBorder="1" applyAlignment="1">
      <alignment horizontal="right" vertical="center"/>
    </xf>
    <xf numFmtId="10" fontId="6" fillId="3" borderId="1" xfId="0" applyNumberFormat="1" applyFont="1" applyFill="1" applyBorder="1" applyAlignment="1">
      <alignment horizontal="left" vertical="center" wrapText="1"/>
    </xf>
    <xf numFmtId="0" fontId="8" fillId="4" borderId="1" xfId="0" applyFont="1" applyFill="1" applyBorder="1" applyAlignment="1">
      <alignment horizontal="center" vertical="center" wrapText="1"/>
    </xf>
    <xf numFmtId="177" fontId="8" fillId="5" borderId="1" xfId="0" applyNumberFormat="1" applyFont="1" applyFill="1" applyBorder="1" applyAlignment="1">
      <alignment horizontal="right" vertical="center"/>
    </xf>
    <xf numFmtId="0" fontId="10"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5" borderId="1" xfId="0" applyFont="1" applyFill="1" applyBorder="1" applyAlignment="1">
      <alignment horizontal="center" vertical="center" wrapText="1"/>
    </xf>
    <xf numFmtId="0" fontId="11" fillId="6" borderId="1" xfId="0" applyFont="1" applyFill="1" applyBorder="1" applyAlignment="1">
      <alignment horizontal="left" vertical="center" wrapText="1"/>
    </xf>
    <xf numFmtId="176" fontId="13"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55" fontId="13" fillId="0" borderId="1" xfId="0" applyNumberFormat="1" applyFont="1" applyBorder="1" applyAlignment="1">
      <alignment horizontal="left" vertical="center" wrapText="1"/>
    </xf>
    <xf numFmtId="0" fontId="9" fillId="5" borderId="1" xfId="0" applyFont="1" applyFill="1" applyBorder="1" applyAlignment="1">
      <alignment horizontal="left" vertical="center" wrapText="1"/>
    </xf>
    <xf numFmtId="3" fontId="13" fillId="0" borderId="1" xfId="0" applyNumberFormat="1" applyFont="1" applyBorder="1" applyAlignment="1">
      <alignment horizontal="left" vertical="center" wrapText="1"/>
    </xf>
    <xf numFmtId="0" fontId="15"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5" fillId="0" borderId="1" xfId="0" applyFont="1" applyBorder="1" applyAlignment="1">
      <alignment horizontal="left" vertical="center"/>
    </xf>
    <xf numFmtId="0" fontId="16" fillId="0" borderId="1" xfId="0" applyFont="1" applyBorder="1" applyAlignment="1">
      <alignment horizontal="left" vertical="center"/>
    </xf>
    <xf numFmtId="0" fontId="2" fillId="0" borderId="1" xfId="0" applyFont="1" applyBorder="1" applyAlignment="1">
      <alignment horizontal="left" vertical="center"/>
    </xf>
    <xf numFmtId="3" fontId="17" fillId="5" borderId="1" xfId="0" applyNumberFormat="1" applyFont="1" applyFill="1" applyBorder="1" applyAlignment="1">
      <alignment horizontal="left" vertical="center" wrapText="1"/>
    </xf>
    <xf numFmtId="0" fontId="5" fillId="7" borderId="1" xfId="0" applyFont="1" applyFill="1" applyBorder="1" applyAlignment="1">
      <alignment horizontal="left" vertical="center" wrapText="1"/>
    </xf>
    <xf numFmtId="1" fontId="18" fillId="7" borderId="1" xfId="0" applyNumberFormat="1" applyFont="1" applyFill="1" applyBorder="1" applyAlignment="1">
      <alignment horizontal="left" vertical="center" wrapText="1"/>
    </xf>
    <xf numFmtId="3" fontId="19" fillId="5" borderId="1" xfId="0" applyNumberFormat="1" applyFont="1" applyFill="1" applyBorder="1" applyAlignment="1">
      <alignment horizontal="left" vertical="center" wrapText="1"/>
    </xf>
    <xf numFmtId="0" fontId="20" fillId="0" borderId="1" xfId="0" applyFont="1" applyBorder="1" applyAlignment="1">
      <alignment horizontal="left" vertical="center" wrapText="1"/>
    </xf>
    <xf numFmtId="0" fontId="7" fillId="2" borderId="1" xfId="0" applyFont="1" applyFill="1" applyBorder="1" applyAlignment="1">
      <alignment horizontal="left" vertical="center" wrapText="1"/>
    </xf>
    <xf numFmtId="178" fontId="9" fillId="5" borderId="1" xfId="0" applyNumberFormat="1" applyFont="1" applyFill="1" applyBorder="1" applyAlignment="1">
      <alignment horizontal="left" vertical="center" wrapText="1"/>
    </xf>
    <xf numFmtId="0" fontId="9" fillId="0" borderId="1" xfId="0" applyFont="1" applyBorder="1" applyAlignment="1">
      <alignment horizontal="left" vertical="center" wrapText="1"/>
    </xf>
    <xf numFmtId="179" fontId="9" fillId="8" borderId="1" xfId="0" applyNumberFormat="1" applyFont="1" applyFill="1" applyBorder="1" applyAlignment="1">
      <alignment horizontal="left" vertical="center" wrapText="1"/>
    </xf>
    <xf numFmtId="177" fontId="21" fillId="0" borderId="1" xfId="0" applyNumberFormat="1" applyFont="1" applyBorder="1" applyAlignment="1">
      <alignment horizontal="left" vertical="center" wrapText="1"/>
    </xf>
    <xf numFmtId="177" fontId="13" fillId="0" borderId="1" xfId="0" applyNumberFormat="1" applyFont="1" applyBorder="1" applyAlignment="1">
      <alignment horizontal="left" vertical="center" wrapText="1"/>
    </xf>
    <xf numFmtId="0" fontId="0" fillId="0" borderId="0" xfId="0" applyFont="1" applyAlignment="1"/>
    <xf numFmtId="0" fontId="3" fillId="0" borderId="1" xfId="0" applyFont="1" applyBorder="1" applyAlignment="1">
      <alignment horizontal="left" vertical="center"/>
    </xf>
    <xf numFmtId="0" fontId="2" fillId="0" borderId="1" xfId="0" applyFont="1" applyFill="1" applyBorder="1" applyAlignment="1">
      <alignment horizontal="left" vertical="center"/>
    </xf>
    <xf numFmtId="0" fontId="1" fillId="0" borderId="2" xfId="0" applyFont="1" applyBorder="1" applyAlignment="1">
      <alignment horizontal="center" vertical="center" wrapText="1"/>
    </xf>
    <xf numFmtId="0" fontId="0" fillId="0" borderId="0" xfId="0" applyFont="1" applyAlignment="1"/>
    <xf numFmtId="0" fontId="5" fillId="0" borderId="2" xfId="0" applyFont="1" applyBorder="1" applyAlignment="1">
      <alignment horizontal="left" vertical="center" wrapText="1"/>
    </xf>
    <xf numFmtId="0" fontId="2"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B4C7E"/>
  </sheetPr>
  <dimension ref="B1:C1000"/>
  <sheetViews>
    <sheetView workbookViewId="0"/>
  </sheetViews>
  <sheetFormatPr defaultColWidth="14.42578125" defaultRowHeight="15" customHeight="1" x14ac:dyDescent="0.25"/>
  <cols>
    <col min="1" max="1" width="3" customWidth="1"/>
    <col min="2" max="2" width="55" customWidth="1"/>
    <col min="3" max="3" width="42" customWidth="1"/>
    <col min="4" max="26" width="8.7109375" customWidth="1"/>
  </cols>
  <sheetData>
    <row r="1" spans="2:3" ht="14.25" customHeight="1" x14ac:dyDescent="0.25"/>
    <row r="2" spans="2:3" ht="37.5" customHeight="1" x14ac:dyDescent="0.25">
      <c r="B2" s="48" t="s">
        <v>1</v>
      </c>
      <c r="C2" s="49"/>
    </row>
    <row r="3" spans="2:3" ht="14.25" customHeight="1" x14ac:dyDescent="0.25"/>
    <row r="4" spans="2:3" ht="19.5" customHeight="1" x14ac:dyDescent="0.25">
      <c r="B4" s="4" t="s">
        <v>19</v>
      </c>
    </row>
    <row r="5" spans="2:3" ht="74.25" customHeight="1" x14ac:dyDescent="0.25">
      <c r="B5" s="50" t="s">
        <v>21</v>
      </c>
      <c r="C5" s="49"/>
    </row>
    <row r="6" spans="2:3" ht="14.25" customHeight="1" x14ac:dyDescent="0.25"/>
    <row r="7" spans="2:3" ht="19.5" customHeight="1" x14ac:dyDescent="0.25">
      <c r="B7" s="4" t="s">
        <v>26</v>
      </c>
    </row>
    <row r="8" spans="2:3" ht="26.25" customHeight="1" x14ac:dyDescent="0.25">
      <c r="B8" s="20" t="s">
        <v>28</v>
      </c>
      <c r="C8" s="19" t="s">
        <v>29</v>
      </c>
    </row>
    <row r="9" spans="2:3" ht="39" customHeight="1" x14ac:dyDescent="0.25">
      <c r="B9" s="20" t="s">
        <v>31</v>
      </c>
      <c r="C9" s="19" t="s">
        <v>32</v>
      </c>
    </row>
    <row r="10" spans="2:3" ht="26.25" customHeight="1" x14ac:dyDescent="0.25">
      <c r="B10" s="20" t="s">
        <v>33</v>
      </c>
      <c r="C10" s="19" t="s">
        <v>35</v>
      </c>
    </row>
    <row r="11" spans="2:3" ht="26.25" customHeight="1" x14ac:dyDescent="0.25">
      <c r="B11" s="20" t="s">
        <v>37</v>
      </c>
      <c r="C11" s="19" t="s">
        <v>39</v>
      </c>
    </row>
    <row r="12" spans="2:3" ht="15" customHeight="1" x14ac:dyDescent="0.25">
      <c r="B12" s="20" t="s">
        <v>40</v>
      </c>
      <c r="C12" s="19"/>
    </row>
    <row r="13" spans="2:3" ht="14.25" customHeight="1" x14ac:dyDescent="0.25"/>
    <row r="14" spans="2:3" ht="19.5" customHeight="1" x14ac:dyDescent="0.25">
      <c r="B14" s="4" t="s">
        <v>42</v>
      </c>
    </row>
    <row r="15" spans="2:3" ht="27.75" customHeight="1" x14ac:dyDescent="0.25">
      <c r="B15" s="33" t="s">
        <v>45</v>
      </c>
    </row>
    <row r="16" spans="2:3" ht="27.75" customHeight="1" x14ac:dyDescent="0.25">
      <c r="B16" s="33" t="s">
        <v>46</v>
      </c>
    </row>
    <row r="17" spans="2:2" ht="27.75" customHeight="1" x14ac:dyDescent="0.25">
      <c r="B17" s="33" t="s">
        <v>48</v>
      </c>
    </row>
    <row r="18" spans="2:2" ht="27.75" customHeight="1" x14ac:dyDescent="0.25">
      <c r="B18" s="33" t="s">
        <v>50</v>
      </c>
    </row>
    <row r="19" spans="2:2" ht="27.75" customHeight="1" x14ac:dyDescent="0.25">
      <c r="B19" s="33" t="s">
        <v>54</v>
      </c>
    </row>
    <row r="20" spans="2:2" ht="27.75" customHeight="1" x14ac:dyDescent="0.25">
      <c r="B20" s="33" t="s">
        <v>55</v>
      </c>
    </row>
    <row r="21" spans="2:2" ht="27.75" customHeight="1" x14ac:dyDescent="0.25">
      <c r="B21" s="33" t="s">
        <v>56</v>
      </c>
    </row>
    <row r="22" spans="2:2" ht="27.75" customHeight="1" x14ac:dyDescent="0.25">
      <c r="B22" s="33" t="s">
        <v>57</v>
      </c>
    </row>
    <row r="23" spans="2:2" ht="14.25" customHeight="1" x14ac:dyDescent="0.25"/>
    <row r="24" spans="2:2" ht="14.25" customHeight="1" x14ac:dyDescent="0.25"/>
    <row r="25" spans="2:2" ht="14.25" customHeight="1" x14ac:dyDescent="0.25"/>
    <row r="26" spans="2:2" ht="14.25" customHeight="1" x14ac:dyDescent="0.25"/>
    <row r="27" spans="2:2" ht="14.25" customHeight="1" x14ac:dyDescent="0.25"/>
    <row r="28" spans="2:2" ht="14.25" customHeight="1" x14ac:dyDescent="0.25"/>
    <row r="29" spans="2:2" ht="14.25" customHeight="1" x14ac:dyDescent="0.25"/>
    <row r="30" spans="2:2" ht="14.25" customHeight="1" x14ac:dyDescent="0.25"/>
    <row r="31" spans="2:2" ht="14.25" customHeight="1" x14ac:dyDescent="0.25"/>
    <row r="32" spans="2: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
    <mergeCell ref="B2:C2"/>
    <mergeCell ref="B5:C5"/>
  </mergeCells>
  <phoneticPr fontId="22"/>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5E20"/>
  </sheetPr>
  <dimension ref="B1:F1000"/>
  <sheetViews>
    <sheetView topLeftCell="A10" workbookViewId="0"/>
  </sheetViews>
  <sheetFormatPr defaultColWidth="14.42578125" defaultRowHeight="15" customHeight="1" x14ac:dyDescent="0.25"/>
  <cols>
    <col min="1" max="1" width="3" customWidth="1"/>
    <col min="2" max="6" width="16" customWidth="1"/>
    <col min="7" max="26" width="8.7109375" customWidth="1"/>
  </cols>
  <sheetData>
    <row r="1" spans="2:6" ht="55.5" customHeight="1" x14ac:dyDescent="0.25">
      <c r="B1" s="48" t="s">
        <v>2</v>
      </c>
      <c r="C1" s="49"/>
      <c r="D1" s="49"/>
      <c r="E1" s="49"/>
      <c r="F1" s="49"/>
    </row>
    <row r="2" spans="2:6" ht="48" customHeight="1" x14ac:dyDescent="0.25">
      <c r="B2" s="51" t="s">
        <v>4</v>
      </c>
      <c r="C2" s="49"/>
      <c r="D2" s="49"/>
      <c r="E2" s="49"/>
      <c r="F2" s="49"/>
    </row>
    <row r="3" spans="2:6" ht="14.25" customHeight="1" x14ac:dyDescent="0.25"/>
    <row r="4" spans="2:6" ht="29.25" customHeight="1" x14ac:dyDescent="0.25">
      <c r="B4" s="5" t="s">
        <v>6</v>
      </c>
      <c r="C4" s="5" t="s">
        <v>9</v>
      </c>
      <c r="D4" s="8" t="s">
        <v>11</v>
      </c>
      <c r="E4" s="8" t="s">
        <v>14</v>
      </c>
      <c r="F4" s="8" t="s">
        <v>15</v>
      </c>
    </row>
    <row r="5" spans="2:6" ht="15" customHeight="1" x14ac:dyDescent="0.25">
      <c r="B5" s="12">
        <v>180000</v>
      </c>
      <c r="C5" s="14">
        <v>25587</v>
      </c>
      <c r="D5" s="14">
        <v>76761</v>
      </c>
      <c r="E5" s="17">
        <v>102348</v>
      </c>
      <c r="F5" s="14">
        <v>127935</v>
      </c>
    </row>
    <row r="6" spans="2:6" ht="15" customHeight="1" x14ac:dyDescent="0.25">
      <c r="B6" s="12">
        <v>200000</v>
      </c>
      <c r="C6" s="14">
        <v>28430</v>
      </c>
      <c r="D6" s="14">
        <v>85290</v>
      </c>
      <c r="E6" s="17">
        <v>113720</v>
      </c>
      <c r="F6" s="14">
        <v>142150</v>
      </c>
    </row>
    <row r="7" spans="2:6" ht="15" customHeight="1" x14ac:dyDescent="0.25">
      <c r="B7" s="12">
        <v>220000</v>
      </c>
      <c r="C7" s="14">
        <v>31273</v>
      </c>
      <c r="D7" s="14">
        <v>93819</v>
      </c>
      <c r="E7" s="17">
        <v>125092</v>
      </c>
      <c r="F7" s="14">
        <v>156365</v>
      </c>
    </row>
    <row r="8" spans="2:6" ht="15" customHeight="1" x14ac:dyDescent="0.25">
      <c r="B8" s="12">
        <v>240000</v>
      </c>
      <c r="C8" s="14">
        <v>34116</v>
      </c>
      <c r="D8" s="14">
        <v>102348</v>
      </c>
      <c r="E8" s="17">
        <v>136464</v>
      </c>
      <c r="F8" s="14">
        <v>170580</v>
      </c>
    </row>
    <row r="9" spans="2:6" ht="15" customHeight="1" x14ac:dyDescent="0.25">
      <c r="B9" s="12">
        <v>260000</v>
      </c>
      <c r="C9" s="14">
        <v>36959</v>
      </c>
      <c r="D9" s="14">
        <v>110877</v>
      </c>
      <c r="E9" s="17">
        <v>147836</v>
      </c>
      <c r="F9" s="14">
        <v>184795</v>
      </c>
    </row>
    <row r="10" spans="2:6" ht="15" customHeight="1" x14ac:dyDescent="0.25">
      <c r="B10" s="12">
        <v>280000</v>
      </c>
      <c r="C10" s="14">
        <v>39802</v>
      </c>
      <c r="D10" s="14">
        <v>119406</v>
      </c>
      <c r="E10" s="17">
        <v>159208</v>
      </c>
      <c r="F10" s="14">
        <v>199010</v>
      </c>
    </row>
    <row r="11" spans="2:6" ht="15" customHeight="1" x14ac:dyDescent="0.25">
      <c r="B11" s="12">
        <v>300000</v>
      </c>
      <c r="C11" s="14">
        <v>42645</v>
      </c>
      <c r="D11" s="14">
        <v>127935</v>
      </c>
      <c r="E11" s="17">
        <v>170580</v>
      </c>
      <c r="F11" s="14">
        <v>213225</v>
      </c>
    </row>
    <row r="12" spans="2:6" ht="15" customHeight="1" x14ac:dyDescent="0.25">
      <c r="B12" s="12">
        <v>320000</v>
      </c>
      <c r="C12" s="14">
        <v>45488</v>
      </c>
      <c r="D12" s="14">
        <v>136464</v>
      </c>
      <c r="E12" s="17">
        <v>181952</v>
      </c>
      <c r="F12" s="14">
        <v>227440</v>
      </c>
    </row>
    <row r="13" spans="2:6" ht="15" customHeight="1" x14ac:dyDescent="0.25">
      <c r="B13" s="12">
        <v>340000</v>
      </c>
      <c r="C13" s="14">
        <v>48331</v>
      </c>
      <c r="D13" s="14">
        <v>144993</v>
      </c>
      <c r="E13" s="17">
        <v>193324</v>
      </c>
      <c r="F13" s="14">
        <v>241655</v>
      </c>
    </row>
    <row r="14" spans="2:6" ht="15" customHeight="1" x14ac:dyDescent="0.25">
      <c r="B14" s="12">
        <v>360000</v>
      </c>
      <c r="C14" s="14">
        <v>51174</v>
      </c>
      <c r="D14" s="14">
        <v>153522</v>
      </c>
      <c r="E14" s="17">
        <v>204696</v>
      </c>
      <c r="F14" s="14">
        <v>255870</v>
      </c>
    </row>
    <row r="15" spans="2:6" ht="15" customHeight="1" x14ac:dyDescent="0.25">
      <c r="B15" s="12">
        <v>380000</v>
      </c>
      <c r="C15" s="14">
        <v>54017</v>
      </c>
      <c r="D15" s="14">
        <v>162051</v>
      </c>
      <c r="E15" s="17">
        <v>216068</v>
      </c>
      <c r="F15" s="14">
        <v>270085</v>
      </c>
    </row>
    <row r="16" spans="2:6" ht="15" customHeight="1" x14ac:dyDescent="0.25">
      <c r="B16" s="12">
        <v>410000</v>
      </c>
      <c r="C16" s="14">
        <v>58282</v>
      </c>
      <c r="D16" s="14">
        <v>174846</v>
      </c>
      <c r="E16" s="17">
        <v>233128</v>
      </c>
      <c r="F16" s="14">
        <v>291410</v>
      </c>
    </row>
    <row r="17" spans="2:6" ht="15" customHeight="1" x14ac:dyDescent="0.25">
      <c r="B17" s="12">
        <v>440000</v>
      </c>
      <c r="C17" s="14">
        <v>62546</v>
      </c>
      <c r="D17" s="14">
        <v>187638</v>
      </c>
      <c r="E17" s="17">
        <v>250184</v>
      </c>
      <c r="F17" s="14">
        <v>312730</v>
      </c>
    </row>
    <row r="18" spans="2:6" ht="15" customHeight="1" x14ac:dyDescent="0.25">
      <c r="B18" s="12">
        <v>470000</v>
      </c>
      <c r="C18" s="14">
        <v>66810</v>
      </c>
      <c r="D18" s="14">
        <v>200430</v>
      </c>
      <c r="E18" s="17">
        <v>267240</v>
      </c>
      <c r="F18" s="14">
        <v>334050</v>
      </c>
    </row>
    <row r="19" spans="2:6" ht="15" customHeight="1" x14ac:dyDescent="0.25">
      <c r="B19" s="12">
        <v>500000</v>
      </c>
      <c r="C19" s="14">
        <v>71075</v>
      </c>
      <c r="D19" s="14">
        <v>213225</v>
      </c>
      <c r="E19" s="17">
        <v>284300</v>
      </c>
      <c r="F19" s="14">
        <v>355375</v>
      </c>
    </row>
    <row r="20" spans="2:6" ht="14.25" customHeight="1" x14ac:dyDescent="0.25"/>
    <row r="21" spans="2:6" ht="48" customHeight="1" x14ac:dyDescent="0.25">
      <c r="B21" s="31" t="s">
        <v>76</v>
      </c>
    </row>
    <row r="22" spans="2:6" ht="64.5" customHeight="1" x14ac:dyDescent="0.25">
      <c r="B22" s="32" t="s">
        <v>79</v>
      </c>
    </row>
    <row r="23" spans="2:6" ht="77.25" customHeight="1" x14ac:dyDescent="0.25">
      <c r="B23" s="33" t="s">
        <v>80</v>
      </c>
    </row>
    <row r="24" spans="2:6" ht="14.25" customHeight="1" x14ac:dyDescent="0.25"/>
    <row r="25" spans="2:6" ht="51.75" customHeight="1" x14ac:dyDescent="0.25">
      <c r="B25" s="33" t="s">
        <v>81</v>
      </c>
    </row>
    <row r="26" spans="2:6" ht="51.75" customHeight="1" x14ac:dyDescent="0.25">
      <c r="B26" s="33" t="s">
        <v>83</v>
      </c>
    </row>
    <row r="27" spans="2:6" ht="14.25" customHeight="1" x14ac:dyDescent="0.25"/>
    <row r="28" spans="2:6" ht="14.25" customHeight="1" x14ac:dyDescent="0.25"/>
    <row r="29" spans="2:6" ht="14.25" customHeight="1" x14ac:dyDescent="0.25"/>
    <row r="30" spans="2:6" ht="14.25" customHeight="1" x14ac:dyDescent="0.25"/>
    <row r="31" spans="2:6" ht="14.25" customHeight="1" x14ac:dyDescent="0.25"/>
    <row r="32" spans="2:6"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
    <mergeCell ref="B1:F1"/>
    <mergeCell ref="B2:F2"/>
  </mergeCells>
  <phoneticPr fontId="22"/>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65100"/>
  </sheetPr>
  <dimension ref="B1:E1000"/>
  <sheetViews>
    <sheetView tabSelected="1" workbookViewId="0"/>
  </sheetViews>
  <sheetFormatPr defaultColWidth="14.42578125" defaultRowHeight="15" customHeight="1" x14ac:dyDescent="0.25"/>
  <cols>
    <col min="1" max="1" width="3" customWidth="1"/>
    <col min="2" max="2" width="54.42578125" customWidth="1"/>
    <col min="3" max="3" width="22" customWidth="1"/>
    <col min="4" max="4" width="10" customWidth="1"/>
    <col min="5" max="5" width="43.7109375" customWidth="1"/>
    <col min="6" max="6" width="22" customWidth="1"/>
    <col min="7" max="26" width="8.7109375" customWidth="1"/>
  </cols>
  <sheetData>
    <row r="1" spans="2:5" ht="45.75" customHeight="1" x14ac:dyDescent="0.25">
      <c r="B1" s="2" t="s">
        <v>1</v>
      </c>
    </row>
    <row r="2" spans="2:5" ht="14.25" customHeight="1" x14ac:dyDescent="0.25"/>
    <row r="3" spans="2:5" ht="38.25" customHeight="1" x14ac:dyDescent="0.25">
      <c r="B3" s="24" t="s">
        <v>147</v>
      </c>
    </row>
    <row r="4" spans="2:5" ht="14.25" customHeight="1" x14ac:dyDescent="0.25"/>
    <row r="5" spans="2:5" ht="21.75" customHeight="1" x14ac:dyDescent="0.25">
      <c r="B5" s="6" t="s">
        <v>5</v>
      </c>
      <c r="C5" s="7">
        <v>46280</v>
      </c>
      <c r="D5" s="3"/>
    </row>
    <row r="6" spans="2:5" ht="21.75" customHeight="1" x14ac:dyDescent="0.25">
      <c r="B6" s="6" t="s">
        <v>6</v>
      </c>
      <c r="C6" s="10">
        <v>300000</v>
      </c>
      <c r="D6" s="3" t="s">
        <v>16</v>
      </c>
    </row>
    <row r="7" spans="2:5" ht="21.75" customHeight="1" x14ac:dyDescent="0.25">
      <c r="B7" s="6" t="s">
        <v>18</v>
      </c>
      <c r="C7" s="15">
        <v>9.9000000000000005E-2</v>
      </c>
      <c r="D7" s="3" t="s">
        <v>20</v>
      </c>
    </row>
    <row r="8" spans="2:5" ht="39" customHeight="1" x14ac:dyDescent="0.25">
      <c r="B8" s="6" t="s">
        <v>22</v>
      </c>
      <c r="C8" s="18" t="s">
        <v>24</v>
      </c>
      <c r="D8" s="3" t="s">
        <v>25</v>
      </c>
    </row>
    <row r="9" spans="2:5" ht="14.25" customHeight="1" x14ac:dyDescent="0.25"/>
    <row r="10" spans="2:5" ht="19.5" customHeight="1" x14ac:dyDescent="0.25">
      <c r="B10" s="24" t="s">
        <v>148</v>
      </c>
    </row>
    <row r="11" spans="2:5" ht="14.25" customHeight="1" x14ac:dyDescent="0.25"/>
    <row r="12" spans="2:5" ht="18" customHeight="1" x14ac:dyDescent="0.25">
      <c r="B12" s="6" t="s">
        <v>27</v>
      </c>
      <c r="C12" s="23">
        <f>C5-42</f>
        <v>46238</v>
      </c>
      <c r="D12" s="3"/>
      <c r="E12" s="3" t="s">
        <v>36</v>
      </c>
    </row>
    <row r="13" spans="2:5" ht="27.75" customHeight="1" x14ac:dyDescent="0.25">
      <c r="B13" s="24" t="s">
        <v>38</v>
      </c>
      <c r="C13" s="23">
        <f>C5+56</f>
        <v>46336</v>
      </c>
      <c r="E13" s="3" t="s">
        <v>41</v>
      </c>
    </row>
    <row r="14" spans="2:5" ht="14.25" customHeight="1" x14ac:dyDescent="0.25"/>
    <row r="15" spans="2:5" ht="20.25" customHeight="1" x14ac:dyDescent="0.25">
      <c r="B15" s="20" t="s">
        <v>44</v>
      </c>
      <c r="C15" s="25">
        <f>DATE(YEAR(C12),MONTH(C12),1)</f>
        <v>46235</v>
      </c>
      <c r="E15" s="3" t="s">
        <v>51</v>
      </c>
    </row>
    <row r="16" spans="2:5" ht="20.25" customHeight="1" x14ac:dyDescent="0.25">
      <c r="B16" s="20" t="s">
        <v>53</v>
      </c>
      <c r="C16" s="25">
        <f>DATE(YEAR(C13+1),MONTH(C13+1)-1,1)</f>
        <v>46296</v>
      </c>
      <c r="E16" s="3" t="s">
        <v>58</v>
      </c>
    </row>
    <row r="17" spans="2:5" ht="20.25" customHeight="1" x14ac:dyDescent="0.25">
      <c r="B17" s="20" t="s">
        <v>12</v>
      </c>
      <c r="C17" s="26">
        <f>(YEAR(C16)-YEAR(C15))*12+MONTH(C16)-MONTH(C15)+1</f>
        <v>3</v>
      </c>
      <c r="D17" s="3" t="s">
        <v>61</v>
      </c>
    </row>
    <row r="18" spans="2:5" ht="14.25" customHeight="1" x14ac:dyDescent="0.25"/>
    <row r="19" spans="2:5" ht="19.5" customHeight="1" x14ac:dyDescent="0.25">
      <c r="B19" s="24" t="s">
        <v>149</v>
      </c>
    </row>
    <row r="20" spans="2:5" ht="14.25" customHeight="1" x14ac:dyDescent="0.25"/>
    <row r="21" spans="2:5" ht="23.25" customHeight="1" x14ac:dyDescent="0.25">
      <c r="B21" s="20" t="s">
        <v>62</v>
      </c>
    </row>
    <row r="22" spans="2:5" ht="23.25" customHeight="1" x14ac:dyDescent="0.25">
      <c r="B22" s="6" t="s">
        <v>64</v>
      </c>
      <c r="C22" s="27">
        <f>ROUND(C6*C7/2,0)</f>
        <v>14850</v>
      </c>
      <c r="D22" s="3" t="s">
        <v>65</v>
      </c>
    </row>
    <row r="23" spans="2:5" ht="23.25" customHeight="1" x14ac:dyDescent="0.25">
      <c r="B23" s="6" t="s">
        <v>67</v>
      </c>
      <c r="C23" s="27">
        <f>ROUND(C6*0.183/2,0)</f>
        <v>27450</v>
      </c>
      <c r="D23" s="3" t="s">
        <v>65</v>
      </c>
    </row>
    <row r="24" spans="2:5" ht="23.25" customHeight="1" x14ac:dyDescent="0.25">
      <c r="B24" s="6" t="s">
        <v>70</v>
      </c>
      <c r="C24" s="27">
        <f>IF(C8="はい",ROUND(C6*0.0162/2,0),0)</f>
        <v>0</v>
      </c>
      <c r="D24" s="3" t="s">
        <v>65</v>
      </c>
      <c r="E24" s="30" t="s">
        <v>74</v>
      </c>
    </row>
    <row r="25" spans="2:5" ht="23.25" customHeight="1" x14ac:dyDescent="0.25">
      <c r="B25" s="6" t="s">
        <v>75</v>
      </c>
      <c r="C25" s="27">
        <f>ROUND(C6*0.0023/2,0)</f>
        <v>345</v>
      </c>
      <c r="D25" s="3" t="s">
        <v>65</v>
      </c>
      <c r="E25" s="30" t="s">
        <v>77</v>
      </c>
    </row>
    <row r="26" spans="2:5" ht="20.25" customHeight="1" x14ac:dyDescent="0.25">
      <c r="B26" s="20" t="s">
        <v>78</v>
      </c>
      <c r="C26" s="27">
        <f>C22+C23+C24+C25</f>
        <v>42645</v>
      </c>
      <c r="D26" s="3" t="s">
        <v>65</v>
      </c>
    </row>
    <row r="28" spans="2:5" ht="15" customHeight="1" x14ac:dyDescent="0.25">
      <c r="B28" s="20" t="s">
        <v>82</v>
      </c>
      <c r="C28" s="34">
        <f>C26*C17</f>
        <v>127935</v>
      </c>
      <c r="D28" s="3" t="s">
        <v>16</v>
      </c>
    </row>
    <row r="29" spans="2:5" ht="15" customHeight="1" x14ac:dyDescent="0.25">
      <c r="B29" s="6" t="s">
        <v>84</v>
      </c>
      <c r="C29" s="27">
        <f>C28*2</f>
        <v>255870</v>
      </c>
      <c r="D29" s="3" t="s">
        <v>16</v>
      </c>
      <c r="E29" s="3" t="s">
        <v>85</v>
      </c>
    </row>
    <row r="30" spans="2:5" ht="19.5" customHeight="1" x14ac:dyDescent="0.25"/>
    <row r="31" spans="2:5" ht="19.5" customHeight="1" x14ac:dyDescent="0.25">
      <c r="B31" s="4" t="s">
        <v>86</v>
      </c>
    </row>
    <row r="33" spans="2:5" ht="19.5" customHeight="1" x14ac:dyDescent="0.25">
      <c r="B33" s="6" t="s">
        <v>87</v>
      </c>
      <c r="C33" s="23">
        <f>DATE(YEAR(C12),MONTH(C12)+1,0)</f>
        <v>46265</v>
      </c>
    </row>
    <row r="34" spans="2:5" ht="19.5" customHeight="1" x14ac:dyDescent="0.25">
      <c r="B34" s="6" t="s">
        <v>88</v>
      </c>
      <c r="C34" s="24">
        <f>DAY(C12)</f>
        <v>4</v>
      </c>
      <c r="D34" s="3" t="s">
        <v>89</v>
      </c>
    </row>
    <row r="35" spans="2:5" ht="29.25" customHeight="1" x14ac:dyDescent="0.25">
      <c r="B35" s="20" t="s">
        <v>90</v>
      </c>
      <c r="C35" s="35" t="str">
        <f>IF(DAY(C12)&lt;=15,"月前半に開始→当月から免除",IF(DAY(C12)&gt;=DAY(C33)-2,"月末付近に開始→月末またぎの恩恵あり","月後半に開始→翌月から免除の可能性なし（通常パターン）"))</f>
        <v>月前半に開始→当月から免除</v>
      </c>
    </row>
    <row r="36" spans="2:5" ht="38.25" customHeight="1" x14ac:dyDescent="0.25"/>
    <row r="37" spans="2:5" ht="39" customHeight="1" x14ac:dyDescent="0.25">
      <c r="B37" s="4" t="s">
        <v>91</v>
      </c>
    </row>
    <row r="38" spans="2:5" ht="39" customHeight="1" x14ac:dyDescent="0.25">
      <c r="B38" s="29" t="s">
        <v>92</v>
      </c>
    </row>
    <row r="39" spans="2:5" ht="26.25" customHeight="1" x14ac:dyDescent="0.25"/>
    <row r="40" spans="2:5" ht="24" customHeight="1" x14ac:dyDescent="0.25">
      <c r="B40" s="6" t="s">
        <v>93</v>
      </c>
      <c r="C40" s="7">
        <f>DATE(YEAR(C12),MONTH(C12),1)-1</f>
        <v>46234</v>
      </c>
      <c r="E40" s="3" t="s">
        <v>94</v>
      </c>
    </row>
    <row r="41" spans="2:5" ht="24" customHeight="1" x14ac:dyDescent="0.25">
      <c r="B41" s="20" t="s">
        <v>95</v>
      </c>
      <c r="C41" s="25">
        <f>DATE(YEAR(C40),MONTH(C40),1)</f>
        <v>46204</v>
      </c>
    </row>
    <row r="42" spans="2:5" ht="24" customHeight="1" x14ac:dyDescent="0.25">
      <c r="B42" s="20" t="s">
        <v>96</v>
      </c>
      <c r="C42" s="24">
        <f>(YEAR(C16)-YEAR(C41))*12+MONTH(C16)-MONTH(C41)+1</f>
        <v>4</v>
      </c>
      <c r="D42" s="3" t="s">
        <v>61</v>
      </c>
    </row>
    <row r="43" spans="2:5" ht="24" customHeight="1" x14ac:dyDescent="0.25">
      <c r="B43" s="20" t="s">
        <v>99</v>
      </c>
      <c r="C43" s="36">
        <f>C42-C17</f>
        <v>1</v>
      </c>
      <c r="D43" s="3" t="s">
        <v>61</v>
      </c>
    </row>
    <row r="44" spans="2:5" ht="24" customHeight="1" x14ac:dyDescent="0.25">
      <c r="B44" s="20" t="s">
        <v>101</v>
      </c>
      <c r="C44" s="37">
        <f>C43*C26</f>
        <v>42645</v>
      </c>
      <c r="D44" s="3" t="s">
        <v>16</v>
      </c>
    </row>
    <row r="45" spans="2:5" ht="24" customHeight="1" x14ac:dyDescent="0.25"/>
    <row r="46" spans="2:5" ht="51.75" customHeight="1" x14ac:dyDescent="0.25">
      <c r="B46" s="28" t="s">
        <v>102</v>
      </c>
    </row>
    <row r="47" spans="2:5" s="45" customFormat="1" ht="39" customHeight="1" x14ac:dyDescent="0.25">
      <c r="B47" s="33" t="s">
        <v>103</v>
      </c>
    </row>
    <row r="48" spans="2:5" s="45" customFormat="1" ht="39" customHeight="1" x14ac:dyDescent="0.25">
      <c r="B48" s="33" t="s">
        <v>105</v>
      </c>
    </row>
    <row r="49" spans="2:2" s="45" customFormat="1" ht="26.25" customHeight="1" x14ac:dyDescent="0.25">
      <c r="B49" s="33" t="s">
        <v>106</v>
      </c>
    </row>
    <row r="50" spans="2:2" s="45" customFormat="1" ht="26.25" customHeight="1" x14ac:dyDescent="0.25">
      <c r="B50" s="33" t="s">
        <v>107</v>
      </c>
    </row>
    <row r="51" spans="2:2" s="45" customFormat="1" ht="26.25" customHeight="1" x14ac:dyDescent="0.25">
      <c r="B51" s="33" t="s">
        <v>108</v>
      </c>
    </row>
    <row r="52" spans="2:2" ht="14.25" customHeight="1" x14ac:dyDescent="0.25"/>
    <row r="53" spans="2:2" ht="14.25" customHeight="1" x14ac:dyDescent="0.25"/>
    <row r="54" spans="2:2" ht="14.25" customHeight="1" x14ac:dyDescent="0.25"/>
    <row r="55" spans="2:2" ht="14.25" customHeight="1" x14ac:dyDescent="0.25"/>
    <row r="56" spans="2:2" ht="14.25" customHeight="1" x14ac:dyDescent="0.25"/>
    <row r="57" spans="2:2" ht="14.25" customHeight="1" x14ac:dyDescent="0.25"/>
    <row r="58" spans="2:2" ht="14.25" customHeight="1" x14ac:dyDescent="0.25"/>
    <row r="59" spans="2:2" ht="14.25" customHeight="1" x14ac:dyDescent="0.25"/>
    <row r="60" spans="2:2" ht="14.25" customHeight="1" x14ac:dyDescent="0.25"/>
    <row r="61" spans="2:2" ht="14.25" customHeight="1" x14ac:dyDescent="0.25"/>
    <row r="62" spans="2:2" ht="14.25" customHeight="1" x14ac:dyDescent="0.25"/>
    <row r="63" spans="2:2" ht="14.25" customHeight="1" x14ac:dyDescent="0.25"/>
    <row r="64" spans="2:2"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honeticPr fontId="22"/>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B1FA2"/>
  </sheetPr>
  <dimension ref="B1:G1000"/>
  <sheetViews>
    <sheetView workbookViewId="0">
      <selection activeCell="C22" sqref="C22"/>
    </sheetView>
  </sheetViews>
  <sheetFormatPr defaultColWidth="14.42578125" defaultRowHeight="15" customHeight="1" x14ac:dyDescent="0.25"/>
  <cols>
    <col min="1" max="1" width="3" customWidth="1"/>
    <col min="2" max="2" width="18" customWidth="1"/>
    <col min="3" max="7" width="20" customWidth="1"/>
    <col min="8" max="26" width="8.7109375" customWidth="1"/>
  </cols>
  <sheetData>
    <row r="1" spans="2:7" ht="54.75" customHeight="1" x14ac:dyDescent="0.25">
      <c r="B1" s="2" t="s">
        <v>0</v>
      </c>
    </row>
    <row r="2" spans="2:7" ht="39" customHeight="1" x14ac:dyDescent="0.25">
      <c r="B2" s="33" t="s">
        <v>3</v>
      </c>
    </row>
    <row r="3" spans="2:7" ht="14.25" customHeight="1" x14ac:dyDescent="0.25"/>
    <row r="4" spans="2:7" ht="15" customHeight="1" x14ac:dyDescent="0.25">
      <c r="B4" s="5" t="s">
        <v>5</v>
      </c>
      <c r="C4" s="5" t="s">
        <v>7</v>
      </c>
      <c r="D4" s="5" t="s">
        <v>8</v>
      </c>
      <c r="E4" s="5" t="s">
        <v>10</v>
      </c>
      <c r="F4" s="5" t="s">
        <v>12</v>
      </c>
      <c r="G4" s="5" t="s">
        <v>13</v>
      </c>
    </row>
    <row r="5" spans="2:7" ht="15" customHeight="1" x14ac:dyDescent="0.25">
      <c r="B5" s="9">
        <v>46037</v>
      </c>
      <c r="C5" s="11">
        <v>45995</v>
      </c>
      <c r="D5" s="13" t="s">
        <v>17</v>
      </c>
      <c r="E5" s="11">
        <v>46093</v>
      </c>
      <c r="F5" s="16">
        <v>3</v>
      </c>
      <c r="G5" s="19" t="s">
        <v>23</v>
      </c>
    </row>
    <row r="6" spans="2:7" ht="26.25" customHeight="1" x14ac:dyDescent="0.25">
      <c r="B6" s="9">
        <v>46063</v>
      </c>
      <c r="C6" s="11">
        <v>46021</v>
      </c>
      <c r="D6" s="13" t="s">
        <v>17</v>
      </c>
      <c r="E6" s="11">
        <v>46119</v>
      </c>
      <c r="F6" s="21">
        <v>4</v>
      </c>
      <c r="G6" s="22" t="s">
        <v>30</v>
      </c>
    </row>
    <row r="7" spans="2:7" ht="15" customHeight="1" x14ac:dyDescent="0.25">
      <c r="B7" s="9">
        <v>46101</v>
      </c>
      <c r="C7" s="11">
        <v>46059</v>
      </c>
      <c r="D7" s="13" t="s">
        <v>34</v>
      </c>
      <c r="E7" s="11">
        <v>46157</v>
      </c>
      <c r="F7" s="16">
        <v>3</v>
      </c>
      <c r="G7" s="19" t="s">
        <v>23</v>
      </c>
    </row>
    <row r="8" spans="2:7" ht="26.25" customHeight="1" x14ac:dyDescent="0.25">
      <c r="B8" s="9">
        <v>46117</v>
      </c>
      <c r="C8" s="11">
        <v>46075</v>
      </c>
      <c r="D8" s="13" t="s">
        <v>34</v>
      </c>
      <c r="E8" s="11">
        <v>46173</v>
      </c>
      <c r="F8" s="21">
        <v>4</v>
      </c>
      <c r="G8" s="22" t="s">
        <v>43</v>
      </c>
    </row>
    <row r="9" spans="2:7" ht="15" customHeight="1" x14ac:dyDescent="0.25">
      <c r="B9" s="9">
        <v>46157</v>
      </c>
      <c r="C9" s="11">
        <v>46115</v>
      </c>
      <c r="D9" s="13" t="s">
        <v>47</v>
      </c>
      <c r="E9" s="11">
        <v>46213</v>
      </c>
      <c r="F9" s="16">
        <v>3</v>
      </c>
      <c r="G9" s="19" t="s">
        <v>49</v>
      </c>
    </row>
    <row r="10" spans="2:7" ht="15" customHeight="1" x14ac:dyDescent="0.25">
      <c r="B10" s="9">
        <v>46198</v>
      </c>
      <c r="C10" s="11">
        <v>46156</v>
      </c>
      <c r="D10" s="13" t="s">
        <v>52</v>
      </c>
      <c r="E10" s="11">
        <v>46254</v>
      </c>
      <c r="F10" s="16">
        <v>3</v>
      </c>
      <c r="G10" s="19" t="s">
        <v>23</v>
      </c>
    </row>
    <row r="11" spans="2:7" ht="26.25" customHeight="1" x14ac:dyDescent="0.25">
      <c r="B11" s="9">
        <v>46213</v>
      </c>
      <c r="C11" s="11">
        <v>46171</v>
      </c>
      <c r="D11" s="13" t="s">
        <v>52</v>
      </c>
      <c r="E11" s="11">
        <v>46269</v>
      </c>
      <c r="F11" s="21">
        <v>4</v>
      </c>
      <c r="G11" s="22" t="s">
        <v>30</v>
      </c>
    </row>
    <row r="12" spans="2:7" ht="15" customHeight="1" x14ac:dyDescent="0.25">
      <c r="B12" s="9">
        <v>46235</v>
      </c>
      <c r="C12" s="11">
        <v>46193</v>
      </c>
      <c r="D12" s="13" t="s">
        <v>59</v>
      </c>
      <c r="E12" s="11">
        <v>46291</v>
      </c>
      <c r="F12" s="16">
        <v>3</v>
      </c>
      <c r="G12" s="19" t="s">
        <v>23</v>
      </c>
    </row>
    <row r="13" spans="2:7" ht="15" customHeight="1" x14ac:dyDescent="0.25">
      <c r="B13" s="9">
        <v>46280</v>
      </c>
      <c r="C13" s="11">
        <v>46238</v>
      </c>
      <c r="D13" s="13" t="s">
        <v>60</v>
      </c>
      <c r="E13" s="11">
        <v>46336</v>
      </c>
      <c r="F13" s="16">
        <v>3</v>
      </c>
      <c r="G13" s="19" t="s">
        <v>49</v>
      </c>
    </row>
    <row r="14" spans="2:7" ht="15" customHeight="1" x14ac:dyDescent="0.25">
      <c r="B14" s="9">
        <v>46315</v>
      </c>
      <c r="C14" s="11">
        <v>46273</v>
      </c>
      <c r="D14" s="13" t="s">
        <v>63</v>
      </c>
      <c r="E14" s="11">
        <v>46371</v>
      </c>
      <c r="F14" s="16">
        <v>3</v>
      </c>
      <c r="G14" s="19" t="s">
        <v>49</v>
      </c>
    </row>
    <row r="15" spans="2:7" ht="15" customHeight="1" x14ac:dyDescent="0.25">
      <c r="B15" s="9">
        <v>46331</v>
      </c>
      <c r="C15" s="11">
        <v>46289</v>
      </c>
      <c r="D15" s="13" t="s">
        <v>63</v>
      </c>
      <c r="E15" s="11">
        <v>46387</v>
      </c>
      <c r="F15" s="21">
        <v>4</v>
      </c>
      <c r="G15" s="19" t="s">
        <v>66</v>
      </c>
    </row>
    <row r="16" spans="2:7" ht="15" customHeight="1" x14ac:dyDescent="0.25">
      <c r="B16" s="9">
        <v>46371</v>
      </c>
      <c r="C16" s="11">
        <v>46329</v>
      </c>
      <c r="D16" s="13" t="s">
        <v>68</v>
      </c>
      <c r="E16" s="11">
        <v>46427</v>
      </c>
      <c r="F16" s="16">
        <v>3</v>
      </c>
      <c r="G16" s="19" t="s">
        <v>49</v>
      </c>
    </row>
    <row r="17" spans="2:2" ht="14.25" customHeight="1" x14ac:dyDescent="0.25"/>
    <row r="18" spans="2:2" ht="16.5" customHeight="1" x14ac:dyDescent="0.25">
      <c r="B18" s="28" t="s">
        <v>69</v>
      </c>
    </row>
    <row r="19" spans="2:2" ht="35.25" customHeight="1" x14ac:dyDescent="0.25">
      <c r="B19" s="47" t="s">
        <v>71</v>
      </c>
    </row>
    <row r="20" spans="2:2" ht="35.25" customHeight="1" x14ac:dyDescent="0.25">
      <c r="B20" s="33" t="s">
        <v>72</v>
      </c>
    </row>
    <row r="21" spans="2:2" ht="35.25" customHeight="1" x14ac:dyDescent="0.25">
      <c r="B21" s="33" t="s">
        <v>73</v>
      </c>
    </row>
    <row r="22" spans="2:2" ht="14.25" customHeight="1" x14ac:dyDescent="0.25"/>
    <row r="23" spans="2:2" ht="14.25" customHeight="1" x14ac:dyDescent="0.25"/>
    <row r="24" spans="2:2" ht="14.25" customHeight="1" x14ac:dyDescent="0.25"/>
    <row r="25" spans="2:2" ht="14.25" customHeight="1" x14ac:dyDescent="0.25"/>
    <row r="26" spans="2:2" ht="14.25" customHeight="1" x14ac:dyDescent="0.25"/>
    <row r="27" spans="2:2" ht="14.25" customHeight="1" x14ac:dyDescent="0.25"/>
    <row r="28" spans="2:2" ht="14.25" customHeight="1" x14ac:dyDescent="0.25"/>
    <row r="29" spans="2:2" ht="14.25" customHeight="1" x14ac:dyDescent="0.25"/>
    <row r="30" spans="2:2" ht="14.25" customHeight="1" x14ac:dyDescent="0.25"/>
    <row r="31" spans="2:2" ht="14.25" customHeight="1" x14ac:dyDescent="0.25"/>
    <row r="32" spans="2: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honeticPr fontId="22"/>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62828"/>
  </sheetPr>
  <dimension ref="B1:E1000"/>
  <sheetViews>
    <sheetView workbookViewId="0">
      <selection activeCell="B38" sqref="B38"/>
    </sheetView>
  </sheetViews>
  <sheetFormatPr defaultColWidth="14.42578125" defaultRowHeight="15" customHeight="1" x14ac:dyDescent="0.25"/>
  <cols>
    <col min="1" max="1" width="3" customWidth="1"/>
    <col min="2" max="2" width="35" customWidth="1"/>
    <col min="3" max="3" width="22" customWidth="1"/>
    <col min="4" max="4" width="10" customWidth="1"/>
    <col min="5" max="5" width="40" customWidth="1"/>
    <col min="6" max="26" width="8.7109375" customWidth="1"/>
  </cols>
  <sheetData>
    <row r="1" spans="2:5" ht="45.75" customHeight="1" x14ac:dyDescent="0.25">
      <c r="B1" s="2" t="s">
        <v>97</v>
      </c>
    </row>
    <row r="2" spans="2:5" ht="39" customHeight="1" x14ac:dyDescent="0.25">
      <c r="B2" s="33" t="s">
        <v>98</v>
      </c>
    </row>
    <row r="3" spans="2:5" ht="14.25" customHeight="1" x14ac:dyDescent="0.25"/>
    <row r="4" spans="2:5" ht="38.25" customHeight="1" x14ac:dyDescent="0.25">
      <c r="B4" s="46" t="s">
        <v>100</v>
      </c>
    </row>
    <row r="5" spans="2:5" ht="14.25" customHeight="1" x14ac:dyDescent="0.25"/>
    <row r="6" spans="2:5" ht="15" customHeight="1" x14ac:dyDescent="0.25">
      <c r="B6" s="6" t="s">
        <v>6</v>
      </c>
      <c r="C6" s="27">
        <f>③シミュレーター!C6</f>
        <v>300000</v>
      </c>
      <c r="D6" s="3" t="s">
        <v>16</v>
      </c>
    </row>
    <row r="7" spans="2:5" ht="15" customHeight="1" x14ac:dyDescent="0.25">
      <c r="B7" s="6" t="s">
        <v>104</v>
      </c>
      <c r="C7" s="27">
        <f>③シミュレーター!C26</f>
        <v>42645</v>
      </c>
      <c r="D7" s="3" t="s">
        <v>16</v>
      </c>
    </row>
    <row r="8" spans="2:5" ht="15" customHeight="1" x14ac:dyDescent="0.25">
      <c r="B8" s="6" t="s">
        <v>109</v>
      </c>
      <c r="C8" s="27">
        <f>ROUND(C6/30*2/3,0)</f>
        <v>6667</v>
      </c>
      <c r="D8" s="3" t="s">
        <v>111</v>
      </c>
      <c r="E8" s="3" t="s">
        <v>112</v>
      </c>
    </row>
    <row r="9" spans="2:5" ht="15" customHeight="1" x14ac:dyDescent="0.25">
      <c r="B9" s="6" t="s">
        <v>114</v>
      </c>
      <c r="C9" s="18">
        <v>3</v>
      </c>
      <c r="D9" s="3" t="s">
        <v>89</v>
      </c>
      <c r="E9" s="3" t="s">
        <v>117</v>
      </c>
    </row>
    <row r="10" spans="2:5" ht="14.25" customHeight="1" x14ac:dyDescent="0.25"/>
    <row r="11" spans="2:5" ht="19.5" customHeight="1" x14ac:dyDescent="0.25">
      <c r="B11" s="4" t="s">
        <v>119</v>
      </c>
    </row>
    <row r="12" spans="2:5" ht="14.25" customHeight="1" x14ac:dyDescent="0.25"/>
    <row r="13" spans="2:5" ht="15" customHeight="1" x14ac:dyDescent="0.25">
      <c r="B13" s="39"/>
      <c r="C13" s="5" t="s">
        <v>124</v>
      </c>
      <c r="D13" s="39"/>
      <c r="E13" s="5" t="s">
        <v>127</v>
      </c>
    </row>
    <row r="14" spans="2:5" ht="14.25" customHeight="1" x14ac:dyDescent="0.25"/>
    <row r="15" spans="2:5" ht="15" customHeight="1" x14ac:dyDescent="0.25">
      <c r="B15" s="20" t="s">
        <v>128</v>
      </c>
      <c r="C15" s="40">
        <f>C7</f>
        <v>42645</v>
      </c>
      <c r="E15" s="41" t="s">
        <v>129</v>
      </c>
    </row>
    <row r="16" spans="2:5" ht="15" customHeight="1" x14ac:dyDescent="0.25">
      <c r="B16" s="6" t="s">
        <v>130</v>
      </c>
      <c r="C16" s="40">
        <f>C7</f>
        <v>42645</v>
      </c>
      <c r="E16" s="41" t="s">
        <v>131</v>
      </c>
    </row>
    <row r="17" spans="2:5" ht="14.25" customHeight="1" x14ac:dyDescent="0.25"/>
    <row r="18" spans="2:5" ht="15" customHeight="1" x14ac:dyDescent="0.25">
      <c r="B18" s="20" t="s">
        <v>132</v>
      </c>
      <c r="C18" s="6" t="str">
        <f>C9&amp;"日分の有給休暇を消費"</f>
        <v>3日分の有給休暇を消費</v>
      </c>
      <c r="E18" s="6" t="s">
        <v>133</v>
      </c>
    </row>
    <row r="19" spans="2:5" ht="15" customHeight="1" x14ac:dyDescent="0.25">
      <c r="B19" s="20" t="s">
        <v>134</v>
      </c>
      <c r="C19" s="42">
        <f>C8*C9</f>
        <v>20001</v>
      </c>
      <c r="E19" s="6" t="s">
        <v>135</v>
      </c>
    </row>
    <row r="20" spans="2:5" ht="26.25" customHeight="1" x14ac:dyDescent="0.25">
      <c r="B20" s="3"/>
      <c r="C20" s="3" t="s">
        <v>136</v>
      </c>
    </row>
    <row r="21" spans="2:5" ht="14.25" customHeight="1" x14ac:dyDescent="0.25"/>
    <row r="22" spans="2:5" ht="19.5" customHeight="1" x14ac:dyDescent="0.25">
      <c r="B22" s="4" t="s">
        <v>137</v>
      </c>
    </row>
    <row r="23" spans="2:5" ht="14.25" customHeight="1" x14ac:dyDescent="0.25"/>
    <row r="24" spans="2:5" ht="23.25" customHeight="1" x14ac:dyDescent="0.25">
      <c r="B24" s="20" t="s">
        <v>138</v>
      </c>
      <c r="C24" s="43">
        <f>C15-C8*C9</f>
        <v>22644</v>
      </c>
      <c r="E24" s="3" t="s">
        <v>139</v>
      </c>
    </row>
    <row r="25" spans="2:5" ht="29.25" customHeight="1" x14ac:dyDescent="0.25">
      <c r="B25" s="20" t="s">
        <v>90</v>
      </c>
      <c r="C25" s="35" t="str">
        <f>IF(C24&gt;0,"有給前倒しが得（"&amp;TEXT(C24,"#,##0")&amp;"円お得）",IF(C24=0,"損益ゼロ","有給前倒しは損（"&amp;TEXT(ABS(C24),"#,##0")&amp;"円損）"))</f>
        <v>有給前倒しが得（22,644円お得）</v>
      </c>
    </row>
    <row r="26" spans="2:5" ht="14.25" customHeight="1" x14ac:dyDescent="0.25"/>
    <row r="27" spans="2:5" ht="18.75" customHeight="1" x14ac:dyDescent="0.25">
      <c r="B27" s="6" t="s">
        <v>140</v>
      </c>
      <c r="C27" s="44">
        <f>C16</f>
        <v>42645</v>
      </c>
      <c r="E27" s="3" t="s">
        <v>141</v>
      </c>
    </row>
    <row r="28" spans="2:5" ht="14.25" customHeight="1" x14ac:dyDescent="0.25"/>
    <row r="29" spans="2:5" ht="16.5" customHeight="1" x14ac:dyDescent="0.25">
      <c r="B29" s="28" t="s">
        <v>102</v>
      </c>
    </row>
    <row r="30" spans="2:5" ht="26.25" customHeight="1" x14ac:dyDescent="0.25">
      <c r="B30" s="33" t="s">
        <v>142</v>
      </c>
    </row>
    <row r="31" spans="2:5" ht="26.25" customHeight="1" x14ac:dyDescent="0.25">
      <c r="B31" s="33" t="s">
        <v>143</v>
      </c>
    </row>
    <row r="32" spans="2:5" ht="51.75" customHeight="1" x14ac:dyDescent="0.25">
      <c r="B32" s="33" t="s">
        <v>144</v>
      </c>
    </row>
    <row r="33" spans="2:2" ht="26.25" customHeight="1" x14ac:dyDescent="0.25">
      <c r="B33" s="33" t="s">
        <v>145</v>
      </c>
    </row>
    <row r="34" spans="2:2" ht="39" customHeight="1" x14ac:dyDescent="0.25">
      <c r="B34" s="33" t="s">
        <v>146</v>
      </c>
    </row>
    <row r="35" spans="2:2" ht="14.25" customHeight="1" x14ac:dyDescent="0.25"/>
    <row r="36" spans="2:2" ht="14.25" customHeight="1" x14ac:dyDescent="0.25"/>
    <row r="37" spans="2:2" ht="14.25" customHeight="1" x14ac:dyDescent="0.25"/>
    <row r="38" spans="2:2" ht="14.25" customHeight="1" x14ac:dyDescent="0.25"/>
    <row r="39" spans="2:2" ht="14.25" customHeight="1" x14ac:dyDescent="0.25"/>
    <row r="40" spans="2:2" ht="14.25" customHeight="1" x14ac:dyDescent="0.25"/>
    <row r="41" spans="2:2" ht="14.25" customHeight="1" x14ac:dyDescent="0.25"/>
    <row r="42" spans="2:2" ht="14.25" customHeight="1" x14ac:dyDescent="0.25"/>
    <row r="43" spans="2:2" ht="14.25" customHeight="1" x14ac:dyDescent="0.25"/>
    <row r="44" spans="2:2" ht="14.25" customHeight="1" x14ac:dyDescent="0.25"/>
    <row r="45" spans="2:2" ht="14.25" customHeight="1" x14ac:dyDescent="0.25"/>
    <row r="46" spans="2:2" ht="14.25" customHeight="1" x14ac:dyDescent="0.25"/>
    <row r="47" spans="2:2" ht="14.25" customHeight="1" x14ac:dyDescent="0.25"/>
    <row r="48" spans="2:2"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honeticPr fontId="22"/>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16161"/>
  </sheetPr>
  <dimension ref="B1:B1000"/>
  <sheetViews>
    <sheetView workbookViewId="0"/>
  </sheetViews>
  <sheetFormatPr defaultColWidth="14.42578125" defaultRowHeight="15" customHeight="1" x14ac:dyDescent="0.25"/>
  <cols>
    <col min="1" max="1" width="3" customWidth="1"/>
    <col min="2" max="2" width="80" customWidth="1"/>
    <col min="3" max="26" width="8.7109375" customWidth="1"/>
  </cols>
  <sheetData>
    <row r="1" spans="2:2" ht="14.25" customHeight="1" x14ac:dyDescent="0.25"/>
    <row r="2" spans="2:2" ht="23.25" customHeight="1" x14ac:dyDescent="0.25">
      <c r="B2" s="1" t="s">
        <v>110</v>
      </c>
    </row>
    <row r="3" spans="2:2" ht="14.25" customHeight="1" x14ac:dyDescent="0.25"/>
    <row r="4" spans="2:2" ht="16.5" customHeight="1" x14ac:dyDescent="0.25">
      <c r="B4" s="38" t="s">
        <v>113</v>
      </c>
    </row>
    <row r="5" spans="2:2" ht="43.5" customHeight="1" x14ac:dyDescent="0.25">
      <c r="B5" s="6" t="s">
        <v>115</v>
      </c>
    </row>
    <row r="6" spans="2:2" ht="14.25" customHeight="1" x14ac:dyDescent="0.25"/>
    <row r="7" spans="2:2" ht="16.5" customHeight="1" x14ac:dyDescent="0.25">
      <c r="B7" s="38" t="s">
        <v>116</v>
      </c>
    </row>
    <row r="8" spans="2:2" ht="29.25" customHeight="1" x14ac:dyDescent="0.25">
      <c r="B8" s="6" t="s">
        <v>118</v>
      </c>
    </row>
    <row r="9" spans="2:2" ht="14.25" customHeight="1" x14ac:dyDescent="0.25"/>
    <row r="10" spans="2:2" ht="16.5" customHeight="1" x14ac:dyDescent="0.25">
      <c r="B10" s="38" t="s">
        <v>120</v>
      </c>
    </row>
    <row r="11" spans="2:2" ht="43.5" customHeight="1" x14ac:dyDescent="0.25">
      <c r="B11" s="6" t="s">
        <v>121</v>
      </c>
    </row>
    <row r="12" spans="2:2" ht="14.25" customHeight="1" x14ac:dyDescent="0.25"/>
    <row r="13" spans="2:2" ht="16.5" customHeight="1" x14ac:dyDescent="0.25">
      <c r="B13" s="38" t="s">
        <v>122</v>
      </c>
    </row>
    <row r="14" spans="2:2" ht="43.5" customHeight="1" x14ac:dyDescent="0.25">
      <c r="B14" s="6" t="s">
        <v>123</v>
      </c>
    </row>
    <row r="15" spans="2:2" ht="14.25" customHeight="1" x14ac:dyDescent="0.25"/>
    <row r="16" spans="2:2" ht="15" customHeight="1" x14ac:dyDescent="0.25">
      <c r="B16" s="3" t="s">
        <v>125</v>
      </c>
    </row>
    <row r="17" spans="2:2" ht="15" customHeight="1" x14ac:dyDescent="0.25">
      <c r="B17" s="3" t="s">
        <v>126</v>
      </c>
    </row>
    <row r="18" spans="2:2" ht="14.25" customHeight="1" x14ac:dyDescent="0.25"/>
    <row r="19" spans="2:2" ht="14.25" customHeight="1" x14ac:dyDescent="0.25"/>
    <row r="20" spans="2:2" ht="14.25" customHeight="1" x14ac:dyDescent="0.25"/>
    <row r="21" spans="2:2" ht="14.25" customHeight="1" x14ac:dyDescent="0.25"/>
    <row r="22" spans="2:2" ht="14.25" customHeight="1" x14ac:dyDescent="0.25"/>
    <row r="23" spans="2:2" ht="14.25" customHeight="1" x14ac:dyDescent="0.25"/>
    <row r="24" spans="2:2" ht="14.25" customHeight="1" x14ac:dyDescent="0.25"/>
    <row r="25" spans="2:2" ht="14.25" customHeight="1" x14ac:dyDescent="0.25"/>
    <row r="26" spans="2:2" ht="14.25" customHeight="1" x14ac:dyDescent="0.25"/>
    <row r="27" spans="2:2" ht="14.25" customHeight="1" x14ac:dyDescent="0.25"/>
    <row r="28" spans="2:2" ht="14.25" customHeight="1" x14ac:dyDescent="0.25"/>
    <row r="29" spans="2:2" ht="14.25" customHeight="1" x14ac:dyDescent="0.25"/>
    <row r="30" spans="2:2" ht="14.25" customHeight="1" x14ac:dyDescent="0.25"/>
    <row r="31" spans="2:2" ht="14.25" customHeight="1" x14ac:dyDescent="0.25"/>
    <row r="32" spans="2: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honeticPr fontId="22"/>
  <pageMargins left="0.75" right="0.75" top="1" bottom="1" header="0" footer="0"/>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はじめに</vt:lpstr>
      <vt:lpstr>②早見表</vt:lpstr>
      <vt:lpstr>③シミュレーター</vt:lpstr>
      <vt:lpstr>④月末またぎ判定</vt:lpstr>
      <vt:lpstr>⑤有給 vs 出産手当金</vt:lpstr>
      <vt:lpstr>⑥免責事項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2026-04-23T05:14:06Z</dcterms:created>
  <dcterms:modified xsi:type="dcterms:W3CDTF">2026-08-07T06:26:19Z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