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一柳貴洋\Downloads\"/>
    </mc:Choice>
  </mc:AlternateContent>
  <xr:revisionPtr revIDLastSave="0" documentId="13_ncr:1_{281BE540-5F48-4511-8BA4-8095F0B1D153}" xr6:coauthVersionLast="47" xr6:coauthVersionMax="47" xr10:uidLastSave="{00000000-0000-0000-0000-000000000000}"/>
  <bookViews>
    <workbookView xWindow="28680" yWindow="-120" windowWidth="29040" windowHeight="15720" tabRatio="500" xr2:uid="{00000000-000D-0000-FFFF-FFFF00000000}"/>
  </bookViews>
  <sheets>
    <sheet name="はじめに" sheetId="1" r:id="rId1"/>
    <sheet name="②早見表" sheetId="2" r:id="rId2"/>
    <sheet name="③シミュレーター" sheetId="3" r:id="rId3"/>
    <sheet name="④月末またぎ判定" sheetId="4" r:id="rId4"/>
    <sheet name="⑤有給 vs 出産手当金" sheetId="5" r:id="rId5"/>
    <sheet name="⑥免責事項"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7" i="3" l="1"/>
  <c r="C18" i="5"/>
  <c r="C8" i="5"/>
  <c r="C19" i="5" s="1"/>
  <c r="C6" i="5"/>
  <c r="C33" i="3"/>
  <c r="C25" i="3"/>
  <c r="C24" i="3"/>
  <c r="C26" i="3" s="1"/>
  <c r="C23" i="3"/>
  <c r="C22" i="3"/>
  <c r="C13" i="3"/>
  <c r="C16" i="3" s="1"/>
  <c r="C12" i="3"/>
  <c r="C15" i="3" s="1"/>
  <c r="C28" i="3" l="1"/>
  <c r="C29" i="3" s="1"/>
  <c r="C7" i="5"/>
  <c r="C34" i="3"/>
  <c r="C35" i="3"/>
  <c r="C40" i="3"/>
  <c r="C41" i="3" s="1"/>
  <c r="C42" i="3" s="1"/>
  <c r="C43" i="3" s="1"/>
  <c r="C44" i="3" s="1"/>
  <c r="C16" i="5" l="1"/>
  <c r="C27" i="5" s="1"/>
  <c r="C15" i="5"/>
  <c r="C24" i="5" s="1"/>
  <c r="C25" i="5" s="1"/>
</calcChain>
</file>

<file path=xl/sharedStrings.xml><?xml version="1.0" encoding="utf-8"?>
<sst xmlns="http://schemas.openxmlformats.org/spreadsheetml/2006/main" count="180" uniqueCount="151">
  <si>
    <t>産休開始日別 社会保険料免除額シミュレーター</t>
  </si>
  <si>
    <t>目的</t>
  </si>
  <si>
    <t>出産予定日から産前休業開始日を自動算出し、産休開始タイミングで免除される社会保険料の総額がいくら変わるかを「見える化」するツールです。有給休暇を使って産休開始を前倒しした場合の出産手当金との損益比較も自動計算します。</t>
  </si>
  <si>
    <t>シート構成</t>
  </si>
  <si>
    <t>②早見表</t>
  </si>
  <si>
    <t>標準報酬月額×免除月数のマトリクスで、免除される社保料の合計金額を一覧</t>
  </si>
  <si>
    <t>③シミュレーター</t>
  </si>
  <si>
    <t>出産予定日・標準報酬月額を入力→免除開始月・終了月・免除総額を自動計算。有給前倒しパターンとの比較付き</t>
  </si>
  <si>
    <t>④月末またぎ判定</t>
  </si>
  <si>
    <t>出産予定日の月別パターンで「産休開始が月末をまたぐかどうか」を図解</t>
  </si>
  <si>
    <t>⑤有給 vs 出産手当金</t>
  </si>
  <si>
    <t>有給で社保免除を1ヶ月増やす場合と、出産手当金をもらう場合の損益分岐を自動計算</t>
  </si>
  <si>
    <t>⑥免責事項</t>
  </si>
  <si>
    <t>計算の根拠</t>
  </si>
  <si>
    <t>・産前休業: 出産予定日の42日前（労働基準法第65条第1項）</t>
  </si>
  <si>
    <t>・産後休業: 出産日の翌日から56日間（労働基準法第65条第2項）</t>
  </si>
  <si>
    <t>・子ども・子育て支援金制度（2026年4月〜。健康保険料に上乗せ徴収。産休・育休中は免除）</t>
  </si>
  <si>
    <t>・社保免除終了月: 産休終了日の翌日の属する月の前月</t>
  </si>
  <si>
    <t>・厚生年金保険料率: 18.300%（固定）</t>
  </si>
  <si>
    <r>
      <rPr>
        <sz val="9"/>
        <color rgb="FF666666"/>
        <rFont val="Noto Sans CJK SC"/>
        <family val="2"/>
      </rPr>
      <t>・協会けんぽ健康保険料率</t>
    </r>
    <r>
      <rPr>
        <sz val="9"/>
        <color rgb="FF666666"/>
        <rFont val="Arial"/>
        <family val="2"/>
      </rPr>
      <t xml:space="preserve">: </t>
    </r>
    <r>
      <rPr>
        <sz val="9"/>
        <color rgb="FF666666"/>
        <rFont val="Noto Sans CJK SC"/>
        <family val="2"/>
      </rPr>
      <t>全国平均</t>
    </r>
    <r>
      <rPr>
        <sz val="9"/>
        <color rgb="FF666666"/>
        <rFont val="Arial"/>
        <family val="2"/>
      </rPr>
      <t>9.90%</t>
    </r>
    <r>
      <rPr>
        <sz val="9"/>
        <color rgb="FF666666"/>
        <rFont val="Noto Sans CJK SC"/>
        <family val="2"/>
      </rPr>
      <t>（令和</t>
    </r>
    <r>
      <rPr>
        <sz val="9"/>
        <color rgb="FF666666"/>
        <rFont val="Arial"/>
        <family val="2"/>
      </rPr>
      <t>8</t>
    </r>
    <r>
      <rPr>
        <sz val="9"/>
        <color rgb="FF666666"/>
        <rFont val="Noto Sans CJK SC"/>
        <family val="2"/>
      </rPr>
      <t>年度。都道府県別に異なる）</t>
    </r>
  </si>
  <si>
    <r>
      <rPr>
        <sz val="9"/>
        <color rgb="FF666666"/>
        <rFont val="Noto Sans CJK SC"/>
        <family val="2"/>
      </rPr>
      <t>・介護保険料率</t>
    </r>
    <r>
      <rPr>
        <sz val="9"/>
        <color rgb="FF666666"/>
        <rFont val="Arial"/>
        <family val="2"/>
      </rPr>
      <t>: 1.62%</t>
    </r>
    <r>
      <rPr>
        <sz val="9"/>
        <color rgb="FF666666"/>
        <rFont val="Noto Sans CJK SC"/>
        <family val="2"/>
      </rPr>
      <t>（令和</t>
    </r>
    <r>
      <rPr>
        <sz val="9"/>
        <color rgb="FF666666"/>
        <rFont val="Arial"/>
        <family val="2"/>
      </rPr>
      <t>8</t>
    </r>
    <r>
      <rPr>
        <sz val="9"/>
        <color rgb="FF666666"/>
        <rFont val="Noto Sans CJK SC"/>
        <family val="2"/>
      </rPr>
      <t>年度。</t>
    </r>
    <r>
      <rPr>
        <sz val="9"/>
        <color rgb="FF666666"/>
        <rFont val="Arial"/>
        <family val="2"/>
      </rPr>
      <t>40</t>
    </r>
    <r>
      <rPr>
        <sz val="9"/>
        <color rgb="FF666666"/>
        <rFont val="Noto Sans CJK SC"/>
        <family val="2"/>
      </rPr>
      <t>〜</t>
    </r>
    <r>
      <rPr>
        <sz val="9"/>
        <color rgb="FF666666"/>
        <rFont val="Arial"/>
        <family val="2"/>
      </rPr>
      <t>64</t>
    </r>
    <r>
      <rPr>
        <sz val="9"/>
        <color rgb="FF666666"/>
        <rFont val="Noto Sans CJK SC"/>
        <family val="2"/>
      </rPr>
      <t>歳が対象）</t>
    </r>
  </si>
  <si>
    <t>・子ども・子育て支援金率: 0.23%（令和8年度。労使折半。産休中は免除）</t>
  </si>
  <si>
    <t>社会保険料 免除額早見表（従業員本人負担分）</t>
  </si>
  <si>
    <r>
      <rPr>
        <sz val="9"/>
        <color rgb="FF666666"/>
        <rFont val="Noto Sans CJK SC"/>
        <family val="2"/>
      </rPr>
      <t>協会けんぽ全国平均（健保</t>
    </r>
    <r>
      <rPr>
        <sz val="9"/>
        <color rgb="FF666666"/>
        <rFont val="Arial"/>
        <family val="2"/>
      </rPr>
      <t>9.90%</t>
    </r>
    <r>
      <rPr>
        <sz val="9"/>
        <color rgb="FF666666"/>
        <rFont val="Noto Sans CJK SC"/>
        <family val="2"/>
      </rPr>
      <t>＋厚年</t>
    </r>
    <r>
      <rPr>
        <sz val="9"/>
        <color rgb="FF666666"/>
        <rFont val="Arial"/>
        <family val="2"/>
      </rPr>
      <t>18.30%</t>
    </r>
    <r>
      <rPr>
        <sz val="9"/>
        <color rgb="FF666666"/>
        <rFont val="Noto Sans CJK SC"/>
        <family val="2"/>
      </rPr>
      <t>＋支援金</t>
    </r>
    <r>
      <rPr>
        <sz val="9"/>
        <color rgb="FF666666"/>
        <rFont val="Arial"/>
        <family val="2"/>
      </rPr>
      <t>0.23%</t>
    </r>
    <r>
      <rPr>
        <sz val="9"/>
        <color rgb="FF666666"/>
        <rFont val="Noto Sans CJK SC"/>
        <family val="2"/>
      </rPr>
      <t>＝</t>
    </r>
    <r>
      <rPr>
        <sz val="9"/>
        <color rgb="FF666666"/>
        <rFont val="Arial"/>
        <family val="2"/>
      </rPr>
      <t>28.43%</t>
    </r>
    <r>
      <rPr>
        <sz val="9"/>
        <color rgb="FF666666"/>
        <rFont val="Noto Sans CJK SC"/>
        <family val="2"/>
      </rPr>
      <t>、本人負担</t>
    </r>
    <r>
      <rPr>
        <sz val="9"/>
        <color rgb="FF666666"/>
        <rFont val="Arial"/>
        <family val="2"/>
      </rPr>
      <t>14.215%</t>
    </r>
    <r>
      <rPr>
        <sz val="9"/>
        <color rgb="FF666666"/>
        <rFont val="Noto Sans CJK SC"/>
        <family val="2"/>
      </rPr>
      <t>）で計算。介護保険（</t>
    </r>
    <r>
      <rPr>
        <sz val="9"/>
        <color rgb="FF666666"/>
        <rFont val="Arial"/>
        <family val="2"/>
      </rPr>
      <t>1.62%</t>
    </r>
    <r>
      <rPr>
        <sz val="9"/>
        <color rgb="FF666666"/>
        <rFont val="Noto Sans CJK SC"/>
        <family val="2"/>
      </rPr>
      <t>）は別表示。</t>
    </r>
  </si>
  <si>
    <t>標準報酬月額</t>
  </si>
  <si>
    <t>月額保険料
(本人負担)</t>
  </si>
  <si>
    <r>
      <rPr>
        <b/>
        <sz val="10"/>
        <color rgb="FFFFFFFF"/>
        <rFont val="Arial"/>
        <family val="2"/>
      </rPr>
      <t>3</t>
    </r>
    <r>
      <rPr>
        <b/>
        <sz val="10"/>
        <color rgb="FFFFFFFF"/>
        <rFont val="Noto Sans CJK SC"/>
        <family val="2"/>
      </rPr>
      <t>ヶ月免除</t>
    </r>
  </si>
  <si>
    <r>
      <rPr>
        <b/>
        <sz val="10"/>
        <color rgb="FFFFFFFF"/>
        <rFont val="Arial"/>
        <family val="2"/>
      </rPr>
      <t>4</t>
    </r>
    <r>
      <rPr>
        <b/>
        <sz val="10"/>
        <color rgb="FFFFFFFF"/>
        <rFont val="Noto Sans CJK SC"/>
        <family val="2"/>
      </rPr>
      <t>ヶ月免除</t>
    </r>
  </si>
  <si>
    <r>
      <rPr>
        <b/>
        <sz val="10"/>
        <color rgb="FFFFFFFF"/>
        <rFont val="Arial"/>
        <family val="2"/>
      </rPr>
      <t>5</t>
    </r>
    <r>
      <rPr>
        <b/>
        <sz val="10"/>
        <color rgb="FFFFFFFF"/>
        <rFont val="Noto Sans CJK SC"/>
        <family val="2"/>
      </rPr>
      <t>ヶ月免除</t>
    </r>
  </si>
  <si>
    <t>介護保険込みの場合（40〜64歳）</t>
  </si>
  <si>
    <r>
      <rPr>
        <sz val="9"/>
        <color rgb="FF666666"/>
        <rFont val="Arial"/>
        <family val="2"/>
      </rPr>
      <t>40</t>
    </r>
    <r>
      <rPr>
        <sz val="9"/>
        <color rgb="FF666666"/>
        <rFont val="Noto Sans CJK SC"/>
        <family val="2"/>
      </rPr>
      <t>〜</t>
    </r>
    <r>
      <rPr>
        <sz val="9"/>
        <color rgb="FF666666"/>
        <rFont val="Arial"/>
        <family val="2"/>
      </rPr>
      <t>64</t>
    </r>
    <r>
      <rPr>
        <sz val="9"/>
        <color rgb="FF666666"/>
        <rFont val="Noto Sans CJK SC"/>
        <family val="2"/>
      </rPr>
      <t>歳の方は上記に加え、介護保険料（標準報酬月額</t>
    </r>
    <r>
      <rPr>
        <sz val="9"/>
        <color rgb="FF666666"/>
        <rFont val="Arial"/>
        <family val="2"/>
      </rPr>
      <t>×0.81%</t>
    </r>
    <r>
      <rPr>
        <sz val="9"/>
        <color rgb="FF666666"/>
        <rFont val="Noto Sans CJK SC"/>
        <family val="2"/>
      </rPr>
      <t>）も免除されます。</t>
    </r>
  </si>
  <si>
    <r>
      <rPr>
        <sz val="9"/>
        <color rgb="FF666666"/>
        <rFont val="Noto Sans CJK SC"/>
        <family val="2"/>
      </rPr>
      <t>例：標準報酬月額</t>
    </r>
    <r>
      <rPr>
        <sz val="9"/>
        <color rgb="FF666666"/>
        <rFont val="Arial"/>
        <family val="2"/>
      </rPr>
      <t>30</t>
    </r>
    <r>
      <rPr>
        <sz val="9"/>
        <color rgb="FF666666"/>
        <rFont val="Noto Sans CJK SC"/>
        <family val="2"/>
      </rPr>
      <t>万円</t>
    </r>
    <r>
      <rPr>
        <sz val="9"/>
        <color rgb="FF666666"/>
        <rFont val="Arial"/>
        <family val="2"/>
      </rPr>
      <t>×0.81%</t>
    </r>
    <r>
      <rPr>
        <sz val="9"/>
        <color rgb="FF666666"/>
        <rFont val="Noto Sans CJK SC"/>
        <family val="2"/>
      </rPr>
      <t>＝</t>
    </r>
    <r>
      <rPr>
        <sz val="9"/>
        <color rgb="FF666666"/>
        <rFont val="Arial"/>
        <family val="2"/>
      </rPr>
      <t>2,430</t>
    </r>
    <r>
      <rPr>
        <sz val="9"/>
        <color rgb="FF666666"/>
        <rFont val="Noto Sans CJK SC"/>
        <family val="2"/>
      </rPr>
      <t>円</t>
    </r>
    <r>
      <rPr>
        <sz val="9"/>
        <color rgb="FF666666"/>
        <rFont val="Arial"/>
        <family val="2"/>
      </rPr>
      <t>/</t>
    </r>
    <r>
      <rPr>
        <sz val="9"/>
        <color rgb="FF666666"/>
        <rFont val="Noto Sans CJK SC"/>
        <family val="2"/>
      </rPr>
      <t>月。</t>
    </r>
    <r>
      <rPr>
        <sz val="9"/>
        <color rgb="FF666666"/>
        <rFont val="Arial"/>
        <family val="2"/>
      </rPr>
      <t>3</t>
    </r>
    <r>
      <rPr>
        <sz val="9"/>
        <color rgb="FF666666"/>
        <rFont val="Noto Sans CJK SC"/>
        <family val="2"/>
      </rPr>
      <t>ヶ月免除で追加</t>
    </r>
    <r>
      <rPr>
        <sz val="9"/>
        <color rgb="FF666666"/>
        <rFont val="Arial"/>
        <family val="2"/>
      </rPr>
      <t>7,290</t>
    </r>
    <r>
      <rPr>
        <sz val="9"/>
        <color rgb="FF666666"/>
        <rFont val="Noto Sans CJK SC"/>
        <family val="2"/>
      </rPr>
      <t>円、</t>
    </r>
    <r>
      <rPr>
        <sz val="9"/>
        <color rgb="FF666666"/>
        <rFont val="Arial"/>
        <family val="2"/>
      </rPr>
      <t>4</t>
    </r>
    <r>
      <rPr>
        <sz val="9"/>
        <color rgb="FF666666"/>
        <rFont val="Noto Sans CJK SC"/>
        <family val="2"/>
      </rPr>
      <t>ヶ月免除で追加</t>
    </r>
    <r>
      <rPr>
        <sz val="9"/>
        <color rgb="FF666666"/>
        <rFont val="Arial"/>
        <family val="2"/>
      </rPr>
      <t>9,720</t>
    </r>
    <r>
      <rPr>
        <sz val="9"/>
        <color rgb="FF666666"/>
        <rFont val="Noto Sans CJK SC"/>
        <family val="2"/>
      </rPr>
      <t>円。</t>
    </r>
  </si>
  <si>
    <t>事業主負担分も同額が免除されます（会社にとってのメリット）。</t>
  </si>
  <si>
    <t>免除期間中も年金加入記録は保険料を納めた期間として扱われます。</t>
  </si>
  <si>
    <t>▼ 入力欄（青字セルに入力してください）</t>
  </si>
  <si>
    <t>出産予定日</t>
  </si>
  <si>
    <t>円</t>
  </si>
  <si>
    <t>健康保険料率（協会けんぽ）</t>
  </si>
  <si>
    <t>都道府県別</t>
  </si>
  <si>
    <t>介護保険対象（40〜64歳）</t>
  </si>
  <si>
    <t>いいえ</t>
  </si>
  <si>
    <t>「はい」or「いいえ」</t>
  </si>
  <si>
    <t>▼ 産休期間の自動計算</t>
  </si>
  <si>
    <t>産前休業開始日（42日前）</t>
  </si>
  <si>
    <t>出産予定日の42日（6週間）前</t>
  </si>
  <si>
    <t>産後休業終了日（出産日+56日）</t>
  </si>
  <si>
    <t>出産予定日に出産した場合</t>
  </si>
  <si>
    <t>社保免除 開始月</t>
  </si>
  <si>
    <t>産休開始日の属する月</t>
  </si>
  <si>
    <t>社保免除 終了月</t>
  </si>
  <si>
    <t>産休終了日の翌日の属する月の前月</t>
  </si>
  <si>
    <t>免除月数</t>
  </si>
  <si>
    <t>ヶ月</t>
  </si>
  <si>
    <t>▼ 免除額の計算</t>
  </si>
  <si>
    <t>月額保険料（本人負担）</t>
  </si>
  <si>
    <t xml:space="preserve">  健康保険料</t>
  </si>
  <si>
    <t>円/月</t>
  </si>
  <si>
    <t xml:space="preserve">  厚生年金保険料</t>
  </si>
  <si>
    <t xml:space="preserve">  介護保険料</t>
  </si>
  <si>
    <r>
      <rPr>
        <sz val="9"/>
        <color rgb="FF666666"/>
        <rFont val="Arial"/>
        <family val="2"/>
      </rPr>
      <t>40</t>
    </r>
    <r>
      <rPr>
        <sz val="9"/>
        <color rgb="FF666666"/>
        <rFont val="Noto Sans CJK SC"/>
        <family val="2"/>
      </rPr>
      <t>〜</t>
    </r>
    <r>
      <rPr>
        <sz val="9"/>
        <color rgb="FF666666"/>
        <rFont val="Arial"/>
        <family val="2"/>
      </rPr>
      <t>64</t>
    </r>
    <r>
      <rPr>
        <sz val="9"/>
        <color rgb="FF666666"/>
        <rFont val="Noto Sans CJK SC"/>
        <family val="2"/>
      </rPr>
      <t>歳のみ。介護保険料率</t>
    </r>
    <r>
      <rPr>
        <sz val="9"/>
        <color rgb="FF666666"/>
        <rFont val="Arial"/>
        <family val="2"/>
      </rPr>
      <t>1.62%</t>
    </r>
    <r>
      <rPr>
        <sz val="9"/>
        <color rgb="FF666666"/>
        <rFont val="Noto Sans CJK SC"/>
        <family val="2"/>
      </rPr>
      <t>（</t>
    </r>
    <r>
      <rPr>
        <sz val="9"/>
        <color rgb="FF666666"/>
        <rFont val="Arial"/>
        <family val="2"/>
      </rPr>
      <t>R8</t>
    </r>
    <r>
      <rPr>
        <sz val="9"/>
        <color rgb="FF666666"/>
        <rFont val="Noto Sans CJK SC"/>
        <family val="2"/>
      </rPr>
      <t>年度）</t>
    </r>
  </si>
  <si>
    <t xml:space="preserve">  子ども・子育て支援金</t>
  </si>
  <si>
    <r>
      <rPr>
        <sz val="9"/>
        <color rgb="FF666666"/>
        <rFont val="Arial"/>
        <family val="2"/>
      </rPr>
      <t>2026</t>
    </r>
    <r>
      <rPr>
        <sz val="9"/>
        <color rgb="FF666666"/>
        <rFont val="Noto Sans CJK SC"/>
        <family val="2"/>
      </rPr>
      <t>年</t>
    </r>
    <r>
      <rPr>
        <sz val="9"/>
        <color rgb="FF666666"/>
        <rFont val="Arial"/>
        <family val="2"/>
      </rPr>
      <t>4</t>
    </r>
    <r>
      <rPr>
        <sz val="9"/>
        <color rgb="FF666666"/>
        <rFont val="Noto Sans CJK SC"/>
        <family val="2"/>
      </rPr>
      <t>月〜。支援金率</t>
    </r>
    <r>
      <rPr>
        <sz val="9"/>
        <color rgb="FF666666"/>
        <rFont val="Arial"/>
        <family val="2"/>
      </rPr>
      <t>0.23%</t>
    </r>
    <r>
      <rPr>
        <sz val="9"/>
        <color rgb="FF666666"/>
        <rFont val="Noto Sans CJK SC"/>
        <family val="2"/>
      </rPr>
      <t>（</t>
    </r>
    <r>
      <rPr>
        <sz val="9"/>
        <color rgb="FF666666"/>
        <rFont val="Arial"/>
        <family val="2"/>
      </rPr>
      <t>R8</t>
    </r>
    <r>
      <rPr>
        <sz val="9"/>
        <color rgb="FF666666"/>
        <rFont val="Noto Sans CJK SC"/>
        <family val="2"/>
      </rPr>
      <t>年度）。産休中も免除</t>
    </r>
  </si>
  <si>
    <t xml:space="preserve">  合計</t>
  </si>
  <si>
    <t>免除総額（本人負担分）</t>
  </si>
  <si>
    <t>免除総額（事業主負担分も含む）</t>
  </si>
  <si>
    <t>会社と本人の合計</t>
  </si>
  <si>
    <t>▼ 月末またぎ判定</t>
  </si>
  <si>
    <t>産休開始日の属する月の末日</t>
  </si>
  <si>
    <t>産休開始日は月の何日？</t>
  </si>
  <si>
    <t>日</t>
  </si>
  <si>
    <t>判定</t>
  </si>
  <si>
    <t>▼ 有給前倒しで免除月数を増やせるか？</t>
  </si>
  <si>
    <t>産休開始が月初（例：8/3）の場合、有給を使って前月末（7/31）から休めば、免除が1ヶ月前倒しになる可能性があります。</t>
  </si>
  <si>
    <t>有給前倒し開始日（仮）</t>
  </si>
  <si>
    <t>産休開始月の前月末日（自動計算。調整可能）</t>
  </si>
  <si>
    <t>前倒し時の免除開始月</t>
  </si>
  <si>
    <t>前倒し時の免除月数</t>
  </si>
  <si>
    <t>増える免除月数</t>
  </si>
  <si>
    <t>増える免除額（本人負担分）</t>
  </si>
  <si>
    <t>注意事項</t>
  </si>
  <si>
    <t>・産前休業は「出産予定日」の42日前から取得可能ですが、開始日は本人の請求によります。必ず42日前に開始する必要はありません。</t>
  </si>
  <si>
    <t>・実際の出産日が予定日と異なる場合、産前休業期間が変動し、免除月数も変わる可能性があります。</t>
  </si>
  <si>
    <t>・社保免除は月単位です。月末日に産休に入っていれば、その月全体が免除対象になります。</t>
  </si>
  <si>
    <t>・有給休暇中でも、法定の産前産後休業期間内であれば社保免除の対象です。</t>
  </si>
  <si>
    <t>・健康保険組合に加入の場合は、組合独自の保険料率を入力してください。</t>
  </si>
  <si>
    <t>出産予定日 月別パターン表（産休開始日と免除月数）</t>
  </si>
  <si>
    <t>単胎妊娠の場合。産前休業開始日＝出産予定日の42日前。</t>
  </si>
  <si>
    <t>産前休業開始日</t>
  </si>
  <si>
    <t>開始日の属する月</t>
  </si>
  <si>
    <t>産後休業終了日</t>
  </si>
  <si>
    <t>月末またぎ判定</t>
  </si>
  <si>
    <r>
      <rPr>
        <sz val="10"/>
        <rFont val="Arial"/>
        <family val="2"/>
      </rPr>
      <t>2025</t>
    </r>
    <r>
      <rPr>
        <sz val="10"/>
        <rFont val="Noto Sans CJK SC"/>
        <family val="2"/>
      </rPr>
      <t>年</t>
    </r>
    <r>
      <rPr>
        <sz val="10"/>
        <rFont val="Arial"/>
        <family val="2"/>
      </rPr>
      <t>12</t>
    </r>
    <r>
      <rPr>
        <sz val="10"/>
        <rFont val="Noto Sans CJK SC"/>
        <family val="2"/>
      </rPr>
      <t>月</t>
    </r>
  </si>
  <si>
    <t>月中開始</t>
  </si>
  <si>
    <t>月初開始・前月末有給で+1ヶ月の可能性</t>
  </si>
  <si>
    <r>
      <rPr>
        <sz val="10"/>
        <rFont val="Arial"/>
        <family val="2"/>
      </rPr>
      <t>2026</t>
    </r>
    <r>
      <rPr>
        <sz val="10"/>
        <rFont val="Noto Sans CJK SC"/>
        <family val="2"/>
      </rPr>
      <t>年</t>
    </r>
    <r>
      <rPr>
        <sz val="10"/>
        <rFont val="Arial"/>
        <family val="2"/>
      </rPr>
      <t>2</t>
    </r>
    <r>
      <rPr>
        <sz val="10"/>
        <rFont val="Noto Sans CJK SC"/>
        <family val="2"/>
      </rPr>
      <t>月</t>
    </r>
  </si>
  <si>
    <t>月末開始・前月末有給で+1ヶ月の可能性</t>
  </si>
  <si>
    <r>
      <rPr>
        <sz val="10"/>
        <rFont val="Arial"/>
        <family val="2"/>
      </rPr>
      <t>2026</t>
    </r>
    <r>
      <rPr>
        <sz val="10"/>
        <rFont val="Noto Sans CJK SC"/>
        <family val="2"/>
      </rPr>
      <t>年</t>
    </r>
    <r>
      <rPr>
        <sz val="10"/>
        <rFont val="Arial"/>
        <family val="2"/>
      </rPr>
      <t>4</t>
    </r>
    <r>
      <rPr>
        <sz val="10"/>
        <rFont val="Noto Sans CJK SC"/>
        <family val="2"/>
      </rPr>
      <t>月</t>
    </r>
  </si>
  <si>
    <t>月初開始</t>
  </si>
  <si>
    <r>
      <rPr>
        <sz val="10"/>
        <rFont val="Arial"/>
        <family val="2"/>
      </rPr>
      <t>2026</t>
    </r>
    <r>
      <rPr>
        <sz val="10"/>
        <rFont val="Noto Sans CJK SC"/>
        <family val="2"/>
      </rPr>
      <t>年</t>
    </r>
    <r>
      <rPr>
        <sz val="10"/>
        <rFont val="Arial"/>
        <family val="2"/>
      </rPr>
      <t>5</t>
    </r>
    <r>
      <rPr>
        <sz val="10"/>
        <rFont val="Noto Sans CJK SC"/>
        <family val="2"/>
      </rPr>
      <t>月</t>
    </r>
  </si>
  <si>
    <t>月末開始（5/30）・前月末有給で+1ヶ月の可能性</t>
  </si>
  <si>
    <r>
      <rPr>
        <sz val="10"/>
        <rFont val="Arial"/>
        <family val="2"/>
      </rPr>
      <t>2026</t>
    </r>
    <r>
      <rPr>
        <sz val="10"/>
        <rFont val="Noto Sans CJK SC"/>
        <family val="2"/>
      </rPr>
      <t>年</t>
    </r>
    <r>
      <rPr>
        <sz val="10"/>
        <rFont val="Arial"/>
        <family val="2"/>
      </rPr>
      <t>6</t>
    </r>
    <r>
      <rPr>
        <sz val="10"/>
        <rFont val="Noto Sans CJK SC"/>
        <family val="2"/>
      </rPr>
      <t>月</t>
    </r>
  </si>
  <si>
    <r>
      <rPr>
        <sz val="10"/>
        <rFont val="Arial"/>
        <family val="2"/>
      </rPr>
      <t>2026</t>
    </r>
    <r>
      <rPr>
        <sz val="10"/>
        <rFont val="Noto Sans CJK SC"/>
        <family val="2"/>
      </rPr>
      <t>年</t>
    </r>
    <r>
      <rPr>
        <sz val="10"/>
        <rFont val="Arial"/>
        <family val="2"/>
      </rPr>
      <t>8</t>
    </r>
    <r>
      <rPr>
        <sz val="10"/>
        <rFont val="Noto Sans CJK SC"/>
        <family val="2"/>
      </rPr>
      <t>月</t>
    </r>
  </si>
  <si>
    <r>
      <rPr>
        <sz val="10"/>
        <rFont val="Arial"/>
        <family val="2"/>
      </rPr>
      <t>2026</t>
    </r>
    <r>
      <rPr>
        <sz val="10"/>
        <rFont val="Noto Sans CJK SC"/>
        <family val="2"/>
      </rPr>
      <t>年</t>
    </r>
    <r>
      <rPr>
        <sz val="10"/>
        <rFont val="Arial"/>
        <family val="2"/>
      </rPr>
      <t>9</t>
    </r>
    <r>
      <rPr>
        <sz val="10"/>
        <rFont val="Noto Sans CJK SC"/>
        <family val="2"/>
      </rPr>
      <t>月</t>
    </r>
  </si>
  <si>
    <t>月末開始（9/25）</t>
  </si>
  <si>
    <r>
      <rPr>
        <sz val="10"/>
        <rFont val="Arial"/>
        <family val="2"/>
      </rPr>
      <t>2026</t>
    </r>
    <r>
      <rPr>
        <sz val="10"/>
        <rFont val="Noto Sans CJK SC"/>
        <family val="2"/>
      </rPr>
      <t>年</t>
    </r>
    <r>
      <rPr>
        <sz val="10"/>
        <rFont val="Arial"/>
        <family val="2"/>
      </rPr>
      <t>11</t>
    </r>
    <r>
      <rPr>
        <sz val="10"/>
        <rFont val="Noto Sans CJK SC"/>
        <family val="2"/>
      </rPr>
      <t>月</t>
    </r>
  </si>
  <si>
    <t>ポイント</t>
  </si>
  <si>
    <t>・産休開始日が月初（1〜3日頃）の場合、前月末日に有給休暇を取得すれば免除が1ヶ月前倒しになる可能性があります。</t>
  </si>
  <si>
    <t>・前倒しが有利かどうかは、⑤有給 vs 出産手当金で損益分岐を確認してください。</t>
  </si>
  <si>
    <t>・産後休業終了日は出産日によって変動します。上表は出産予定日どおりに出産した場合の目安です。</t>
  </si>
  <si>
    <t>有給前倒し vs 出産手当金 損益比較</t>
  </si>
  <si>
    <t>有給を使って産休開始を前倒し→社保免除を1ヶ月増やす場合のメリットとデメリットを比較します。</t>
  </si>
  <si>
    <t>▼ 前提条件（③シミュレーターの入力値を参照）</t>
  </si>
  <si>
    <t>月額社保料（本人負担）</t>
  </si>
  <si>
    <t>出産手当金 日額</t>
  </si>
  <si>
    <t>円/日</t>
  </si>
  <si>
    <t>標準報酬月額÷30×2/3</t>
  </si>
  <si>
    <t>有給前倒し日数（仮）</t>
  </si>
  <si>
    <t>前月末の何営業日を有給にするか</t>
  </si>
  <si>
    <t>▼ 比較計算</t>
  </si>
  <si>
    <t>有給前倒しする場合</t>
  </si>
  <si>
    <t>有給前倒ししない場合</t>
  </si>
  <si>
    <t>社保免除（本人負担）</t>
  </si>
  <si>
    <r>
      <rPr>
        <sz val="10"/>
        <rFont val="Arial"/>
        <family val="2"/>
      </rPr>
      <t>0</t>
    </r>
    <r>
      <rPr>
        <sz val="10"/>
        <rFont val="Noto Sans CJK SC"/>
        <family val="2"/>
      </rPr>
      <t>円（前月は免除されない）</t>
    </r>
  </si>
  <si>
    <t>社保免除（事業主負担）</t>
  </si>
  <si>
    <r>
      <rPr>
        <sz val="10"/>
        <rFont val="Arial"/>
        <family val="2"/>
      </rPr>
      <t>0</t>
    </r>
    <r>
      <rPr>
        <sz val="10"/>
        <rFont val="Noto Sans CJK SC"/>
        <family val="2"/>
      </rPr>
      <t>円</t>
    </r>
  </si>
  <si>
    <t>有給消化</t>
  </si>
  <si>
    <t>有給を温存</t>
  </si>
  <si>
    <t>出産手当金の減少</t>
  </si>
  <si>
    <t>出産手当金を満額受給</t>
  </si>
  <si>
    <t>有給中は給与が出るため出産手当金は不支給</t>
  </si>
  <si>
    <t>▼ 損益判定</t>
  </si>
  <si>
    <t>本人の得する額</t>
  </si>
  <si>
    <t>社保免除 − 出産手当金の減少分</t>
  </si>
  <si>
    <t>会社の得する額（参考）</t>
  </si>
  <si>
    <t>事業主負担の社保料が1ヶ月分免除</t>
  </si>
  <si>
    <t>・有給休暇中は給与が満額支給されるため、同期間の出産手当金は支給されません。</t>
  </si>
  <si>
    <t>・ただし有給が終わり無給の産休に入った日以降は出産手当金が支給されます。</t>
  </si>
  <si>
    <t>・上記の計算は「有給前倒しで免除月数が1ヶ月増える場合」のみ意味があります。③シミュレーターで「増える免除月数」が0の場合、前倒しの社保メリットはありません。</t>
  </si>
  <si>
    <t>・有給を産休前に使い切ると、産休後の復帰時に有給が少なくなるリスクがあります。</t>
  </si>
  <si>
    <t>・この比較は社保料と出産手当金の差額のみを扱っています。所得税・住民税の影響は含んでいません。</t>
  </si>
  <si>
    <t>免責事項</t>
  </si>
  <si>
    <r>
      <rPr>
        <b/>
        <sz val="11"/>
        <rFont val="Arial"/>
        <family val="2"/>
      </rPr>
      <t xml:space="preserve">1. </t>
    </r>
    <r>
      <rPr>
        <b/>
        <sz val="11"/>
        <rFont val="Noto Sans CJK SC"/>
        <family val="2"/>
      </rPr>
      <t>法律的アドバイスではありません</t>
    </r>
  </si>
  <si>
    <t>産休開始日別 社会保険料免除額シミュレーターは情報提供を目的として作成されたものであり、法律的助言や社会保険手続きの代行に代わるものではありません。個別の事案については、社会保険労務士等の専門家にご相談ください。</t>
  </si>
  <si>
    <r>
      <rPr>
        <b/>
        <sz val="11"/>
        <rFont val="Arial"/>
        <family val="2"/>
      </rPr>
      <t xml:space="preserve">2. </t>
    </r>
    <r>
      <rPr>
        <b/>
        <sz val="11"/>
        <rFont val="Noto Sans CJK SC"/>
        <family val="2"/>
      </rPr>
      <t>加入先保険者により取扱いが異なる可能性</t>
    </r>
  </si>
  <si>
    <t>協会けんぽ以外の健康保険組合に加入している場合、保険料率や免除手続きが異なる場合があります。加入先の健康保険組合にご確認ください。</t>
  </si>
  <si>
    <r>
      <rPr>
        <b/>
        <sz val="11"/>
        <rFont val="Arial"/>
        <family val="2"/>
      </rPr>
      <t xml:space="preserve">3. </t>
    </r>
    <r>
      <rPr>
        <b/>
        <sz val="11"/>
        <rFont val="Noto Sans CJK SC"/>
        <family val="2"/>
      </rPr>
      <t>法改正の可能性</t>
    </r>
  </si>
  <si>
    <t>社会保険料率は毎年改定されます。健康保険料率は3月分（4月納付分）から、介護保険料率も同時期に改定されます。産休開始日別 社会保険料免除額シミュレーターの計算根拠となる料率は、法改正により変更される可能性があります。</t>
  </si>
  <si>
    <r>
      <rPr>
        <b/>
        <sz val="11"/>
        <rFont val="Arial"/>
        <family val="2"/>
      </rPr>
      <t xml:space="preserve">4. </t>
    </r>
    <r>
      <rPr>
        <b/>
        <sz val="11"/>
        <rFont val="Noto Sans CJK SC"/>
        <family val="2"/>
      </rPr>
      <t>損害責任</t>
    </r>
  </si>
  <si>
    <t>産休開始日別 社会保険料免除額シミュレーターの利用により生じたいかなる損害についても、作成者は一切の責任を負いません。重要な意思決定の際は、必ず公的機関や専門家にご確認ください。</t>
  </si>
  <si>
    <t>作成日：2026年4月</t>
  </si>
  <si>
    <r>
      <rPr>
        <sz val="9"/>
        <color rgb="FF666666"/>
        <rFont val="Noto Sans CJK SC"/>
        <family val="2"/>
      </rPr>
      <t>保険料率：令和</t>
    </r>
    <r>
      <rPr>
        <sz val="9"/>
        <color rgb="FF666666"/>
        <rFont val="Arial"/>
        <family val="2"/>
      </rPr>
      <t>8</t>
    </r>
    <r>
      <rPr>
        <sz val="9"/>
        <color rgb="FF666666"/>
        <rFont val="Noto Sans CJK SC"/>
        <family val="2"/>
      </rPr>
      <t>年度（</t>
    </r>
    <r>
      <rPr>
        <sz val="9"/>
        <color rgb="FF666666"/>
        <rFont val="Arial"/>
        <family val="2"/>
      </rPr>
      <t>2026</t>
    </r>
    <r>
      <rPr>
        <sz val="9"/>
        <color rgb="FF666666"/>
        <rFont val="Noto Sans CJK SC"/>
        <family val="2"/>
      </rPr>
      <t>年</t>
    </r>
    <r>
      <rPr>
        <sz val="9"/>
        <color rgb="FF666666"/>
        <rFont val="Arial"/>
        <family val="2"/>
      </rPr>
      <t>3</t>
    </r>
    <r>
      <rPr>
        <sz val="9"/>
        <color rgb="FF666666"/>
        <rFont val="Noto Sans CJK SC"/>
        <family val="2"/>
      </rPr>
      <t>月分〜）の協会けんぽ全国平均を初期値として使用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</si>
</sst>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yyyy/mm/dd"/>
    <numFmt numFmtId="178" formatCode="\+#,##0&quot;円&quot;"/>
    <numFmt numFmtId="179" formatCode="#,##0&quot;円 減&quot;"/>
  </numFmts>
  <fonts count="27">
    <font>
      <sz val="11"/>
      <color theme="1"/>
      <name val="Calibri"/>
      <family val="2"/>
      <charset val="1"/>
    </font>
    <font>
      <b/>
      <sz val="16"/>
      <name val="Noto Sans CJK SC"/>
      <family val="2"/>
      <charset val="1"/>
    </font>
    <font>
      <b/>
      <sz val="13"/>
      <name val="Noto Sans CJK SC"/>
      <family val="2"/>
      <charset val="1"/>
    </font>
    <font>
      <sz val="10"/>
      <name val="Noto Sans CJK SC"/>
      <family val="2"/>
      <charset val="1"/>
    </font>
    <font>
      <b/>
      <sz val="10"/>
      <name val="Noto Sans CJK SC"/>
      <family val="2"/>
      <charset val="1"/>
    </font>
    <font>
      <sz val="9"/>
      <name val="Noto Sans CJK SC"/>
      <family val="2"/>
      <charset val="1"/>
    </font>
    <font>
      <sz val="9"/>
      <color rgb="FF666666"/>
      <name val="Noto Sans CJK SC"/>
      <family val="2"/>
      <charset val="1"/>
    </font>
    <font>
      <sz val="9"/>
      <color rgb="FF666666"/>
      <name val="Noto Sans CJK SC"/>
      <family val="2"/>
    </font>
    <font>
      <sz val="9"/>
      <color rgb="FF666666"/>
      <name val="Arial"/>
      <family val="2"/>
    </font>
    <font>
      <b/>
      <sz val="10"/>
      <color rgb="FFFFFFFF"/>
      <name val="Noto Sans CJK SC"/>
      <family val="2"/>
      <charset val="1"/>
    </font>
    <font>
      <b/>
      <sz val="10"/>
      <color rgb="FFFFFFFF"/>
      <name val="Arial"/>
      <family val="2"/>
    </font>
    <font>
      <b/>
      <sz val="10"/>
      <color rgb="FFFFFFFF"/>
      <name val="Noto Sans CJK SC"/>
      <family val="2"/>
    </font>
    <font>
      <b/>
      <sz val="10"/>
      <name val="Arial"/>
      <family val="2"/>
    </font>
    <font>
      <sz val="10"/>
      <name val="Arial"/>
      <family val="2"/>
    </font>
    <font>
      <b/>
      <sz val="11"/>
      <name val="Noto Sans CJK SC"/>
      <family val="2"/>
      <charset val="1"/>
    </font>
    <font>
      <b/>
      <sz val="12"/>
      <color rgb="FF0000FF"/>
      <name val="Arial"/>
      <family val="2"/>
    </font>
    <font>
      <b/>
      <sz val="12"/>
      <color rgb="FF0000FF"/>
      <name val="Noto Sans CJK SC"/>
      <family val="2"/>
      <charset val="1"/>
    </font>
    <font>
      <b/>
      <sz val="12"/>
      <name val="Arial"/>
      <family val="2"/>
    </font>
    <font>
      <b/>
      <sz val="12"/>
      <name val="Noto Sans CJK SC"/>
      <family val="2"/>
      <charset val="1"/>
    </font>
    <font>
      <b/>
      <sz val="16"/>
      <color rgb="FF1B5E20"/>
      <name val="Arial"/>
      <family val="2"/>
    </font>
    <font>
      <b/>
      <sz val="14"/>
      <color rgb="FFE65100"/>
      <name val="Arial"/>
      <family val="2"/>
    </font>
    <font>
      <b/>
      <sz val="14"/>
      <color rgb="FF1B5E20"/>
      <name val="Arial"/>
      <family val="2"/>
    </font>
    <font>
      <sz val="10"/>
      <name val="Noto Sans CJK SC"/>
      <family val="2"/>
    </font>
    <font>
      <b/>
      <sz val="16"/>
      <name val="Arial"/>
      <family val="2"/>
    </font>
    <font>
      <b/>
      <sz val="11"/>
      <name val="Arial"/>
      <family val="2"/>
    </font>
    <font>
      <b/>
      <sz val="11"/>
      <name val="Noto Sans CJK SC"/>
      <family val="2"/>
    </font>
    <font>
      <sz val="6"/>
      <name val="ＭＳ Ｐゴシック"/>
      <family val="3"/>
      <charset val="128"/>
    </font>
  </fonts>
  <fills count="8">
    <fill>
      <patternFill patternType="none"/>
    </fill>
    <fill>
      <patternFill patternType="gray125"/>
    </fill>
    <fill>
      <patternFill patternType="solid">
        <fgColor rgb="FF2B4C7E"/>
        <bgColor rgb="FF003366"/>
      </patternFill>
    </fill>
    <fill>
      <patternFill patternType="solid">
        <fgColor rgb="FFE8F5E9"/>
        <bgColor rgb="FFFFF3E0"/>
      </patternFill>
    </fill>
    <fill>
      <patternFill patternType="solid">
        <fgColor rgb="FFFFFFCC"/>
        <bgColor rgb="FFFFF9C4"/>
      </patternFill>
    </fill>
    <fill>
      <patternFill patternType="solid">
        <fgColor rgb="FFFFF3E0"/>
        <bgColor rgb="FFFFEBEE"/>
      </patternFill>
    </fill>
    <fill>
      <patternFill patternType="solid">
        <fgColor rgb="FFFFF9C4"/>
        <bgColor rgb="FFFFFFCC"/>
      </patternFill>
    </fill>
    <fill>
      <patternFill patternType="solid">
        <fgColor rgb="FFFFEBEE"/>
        <bgColor rgb="FFFFF3E0"/>
      </patternFill>
    </fill>
  </fills>
  <borders count="3">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bottom/>
      <diagonal/>
    </border>
  </borders>
  <cellStyleXfs count="1">
    <xf numFmtId="0" fontId="0" fillId="0" borderId="0"/>
  </cellStyleXfs>
  <cellXfs count="52">
    <xf numFmtId="0" fontId="0" fillId="0" borderId="0" xfId="0"/>
    <xf numFmtId="0" fontId="0" fillId="0" borderId="0" xfId="0" applyAlignment="1"/>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12" fillId="0" borderId="1" xfId="0" applyNumberFormat="1" applyFont="1" applyBorder="1" applyAlignment="1">
      <alignment horizontal="right" vertical="center"/>
    </xf>
    <xf numFmtId="176" fontId="13" fillId="0" borderId="1" xfId="0" applyNumberFormat="1" applyFont="1" applyBorder="1" applyAlignment="1">
      <alignment horizontal="right" vertical="center"/>
    </xf>
    <xf numFmtId="176" fontId="12" fillId="3" borderId="1" xfId="0" applyNumberFormat="1" applyFont="1" applyFill="1" applyBorder="1" applyAlignment="1">
      <alignment horizontal="right" vertical="center"/>
    </xf>
    <xf numFmtId="0" fontId="14" fillId="0" borderId="1" xfId="0" applyFont="1" applyBorder="1" applyAlignment="1">
      <alignment horizontal="left" vertical="center" wrapText="1"/>
    </xf>
    <xf numFmtId="0" fontId="8" fillId="0" borderId="1" xfId="0" applyFont="1" applyBorder="1" applyAlignment="1">
      <alignment horizontal="left" vertical="center" wrapText="1"/>
    </xf>
    <xf numFmtId="177" fontId="15" fillId="4" borderId="1" xfId="0" applyNumberFormat="1" applyFont="1" applyFill="1" applyBorder="1" applyAlignment="1">
      <alignment horizontal="left" vertical="center" wrapText="1"/>
    </xf>
    <xf numFmtId="3" fontId="15" fillId="4" borderId="1" xfId="0" applyNumberFormat="1" applyFont="1" applyFill="1" applyBorder="1" applyAlignment="1">
      <alignment horizontal="left" vertical="center" wrapText="1"/>
    </xf>
    <xf numFmtId="10" fontId="15" fillId="4" borderId="1" xfId="0" applyNumberFormat="1" applyFont="1" applyFill="1" applyBorder="1" applyAlignment="1">
      <alignment horizontal="left" vertical="center" wrapText="1"/>
    </xf>
    <xf numFmtId="0" fontId="16" fillId="4" borderId="1" xfId="0" applyFont="1" applyFill="1" applyBorder="1" applyAlignment="1">
      <alignment horizontal="left" vertical="center" wrapText="1"/>
    </xf>
    <xf numFmtId="177" fontId="17"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55" fontId="17" fillId="0" borderId="1" xfId="0" applyNumberFormat="1" applyFont="1" applyBorder="1" applyAlignment="1">
      <alignment horizontal="left" vertical="center" wrapText="1"/>
    </xf>
    <xf numFmtId="0" fontId="13" fillId="3" borderId="1" xfId="0" applyFont="1" applyFill="1" applyBorder="1" applyAlignment="1">
      <alignment horizontal="left" vertical="center" wrapText="1"/>
    </xf>
    <xf numFmtId="3" fontId="17" fillId="0" borderId="1" xfId="0" applyNumberFormat="1" applyFont="1" applyBorder="1" applyAlignment="1">
      <alignment horizontal="left" vertical="center" wrapText="1"/>
    </xf>
    <xf numFmtId="3" fontId="19" fillId="3" borderId="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1" fontId="20" fillId="5" borderId="1" xfId="0" applyNumberFormat="1" applyFont="1" applyFill="1" applyBorder="1" applyAlignment="1">
      <alignment horizontal="left" vertical="center" wrapText="1"/>
    </xf>
    <xf numFmtId="3" fontId="21" fillId="3" borderId="1" xfId="0" applyNumberFormat="1" applyFont="1" applyFill="1" applyBorder="1" applyAlignment="1">
      <alignment horizontal="left" vertical="center" wrapText="1"/>
    </xf>
    <xf numFmtId="177" fontId="12" fillId="0" borderId="1" xfId="0" applyNumberFormat="1" applyFont="1" applyBorder="1" applyAlignment="1">
      <alignment horizontal="left" vertical="center" wrapText="1"/>
    </xf>
    <xf numFmtId="177" fontId="13"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178" fontId="13" fillId="3" borderId="1"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179" fontId="13" fillId="7" borderId="1" xfId="0" applyNumberFormat="1" applyFont="1" applyFill="1" applyBorder="1" applyAlignment="1">
      <alignment horizontal="left" vertical="center" wrapText="1"/>
    </xf>
    <xf numFmtId="176" fontId="23" fillId="0" borderId="1" xfId="0" applyNumberFormat="1" applyFont="1" applyBorder="1" applyAlignment="1">
      <alignment horizontal="left" vertical="center" wrapText="1"/>
    </xf>
    <xf numFmtId="176" fontId="17" fillId="0" borderId="1" xfId="0" applyNumberFormat="1" applyFont="1" applyBorder="1" applyAlignment="1">
      <alignment horizontal="left" vertical="center" wrapText="1"/>
    </xf>
    <xf numFmtId="0" fontId="24"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14" fillId="0" borderId="1" xfId="0" applyFont="1" applyBorder="1" applyAlignment="1">
      <alignment horizontal="left"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0" fontId="6" fillId="0" borderId="1" xfId="0" applyFont="1" applyBorder="1" applyAlignment="1">
      <alignment horizontal="left" vertical="center"/>
    </xf>
    <xf numFmtId="0" fontId="1"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B5E20"/>
      <rgbColor rgb="FF000080"/>
      <rgbColor rgb="FF808000"/>
      <rgbColor rgb="FF7B1FA2"/>
      <rgbColor rgb="FF008080"/>
      <rgbColor rgb="FFCCCCCC"/>
      <rgbColor rgb="FF616161"/>
      <rgbColor rgb="FF9999FF"/>
      <rgbColor rgb="FF993366"/>
      <rgbColor rgb="FFFFFFCC"/>
      <rgbColor rgb="FFE8F5E9"/>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FEBEE"/>
      <rgbColor rgb="FFFFF3E0"/>
      <rgbColor rgb="FFFFF9C4"/>
      <rgbColor rgb="FF99CCFF"/>
      <rgbColor rgb="FFFF99CC"/>
      <rgbColor rgb="FFCC99FF"/>
      <rgbColor rgb="FFFFCC99"/>
      <rgbColor rgb="FF3366FF"/>
      <rgbColor rgb="FF33CCCC"/>
      <rgbColor rgb="FF99CC00"/>
      <rgbColor rgb="FFFFCC00"/>
      <rgbColor rgb="FFFF9900"/>
      <rgbColor rgb="FFE65100"/>
      <rgbColor rgb="FF666666"/>
      <rgbColor rgb="FF969696"/>
      <rgbColor rgb="FF003366"/>
      <rgbColor rgb="FF339966"/>
      <rgbColor rgb="FF003300"/>
      <rgbColor rgb="FF333300"/>
      <rgbColor rgb="FFC62828"/>
      <rgbColor rgb="FF993366"/>
      <rgbColor rgb="FF2B4C7E"/>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B4C7E"/>
  </sheetPr>
  <dimension ref="A2:C22"/>
  <sheetViews>
    <sheetView tabSelected="1" zoomScaleNormal="100" workbookViewId="0"/>
  </sheetViews>
  <sheetFormatPr defaultColWidth="8.7109375" defaultRowHeight="15"/>
  <cols>
    <col min="1" max="1" width="3" style="1" customWidth="1"/>
    <col min="2" max="2" width="55" style="1" customWidth="1"/>
    <col min="3" max="3" width="42" style="1" customWidth="1"/>
  </cols>
  <sheetData>
    <row r="2" spans="2:3" ht="45.75" customHeight="1">
      <c r="B2" s="43" t="s">
        <v>0</v>
      </c>
      <c r="C2" s="44"/>
    </row>
    <row r="4" spans="2:3" ht="19.5" customHeight="1">
      <c r="B4" s="3" t="s">
        <v>1</v>
      </c>
    </row>
    <row r="5" spans="2:3" ht="74.25" customHeight="1">
      <c r="B5" s="41" t="s">
        <v>2</v>
      </c>
      <c r="C5" s="42"/>
    </row>
    <row r="7" spans="2:3" ht="19.5" customHeight="1">
      <c r="B7" s="3" t="s">
        <v>3</v>
      </c>
    </row>
    <row r="8" spans="2:3" ht="26.25" customHeight="1">
      <c r="B8" s="5" t="s">
        <v>4</v>
      </c>
      <c r="C8" s="6" t="s">
        <v>5</v>
      </c>
    </row>
    <row r="9" spans="2:3" ht="39" customHeight="1">
      <c r="B9" s="5" t="s">
        <v>6</v>
      </c>
      <c r="C9" s="6" t="s">
        <v>7</v>
      </c>
    </row>
    <row r="10" spans="2:3" ht="26.25" customHeight="1">
      <c r="B10" s="5" t="s">
        <v>8</v>
      </c>
      <c r="C10" s="6" t="s">
        <v>9</v>
      </c>
    </row>
    <row r="11" spans="2:3" ht="26.25" customHeight="1">
      <c r="B11" s="5" t="s">
        <v>10</v>
      </c>
      <c r="C11" s="6" t="s">
        <v>11</v>
      </c>
    </row>
    <row r="12" spans="2:3" ht="15" customHeight="1">
      <c r="B12" s="5" t="s">
        <v>12</v>
      </c>
      <c r="C12" s="6"/>
    </row>
    <row r="14" spans="2:3" ht="19.5" customHeight="1">
      <c r="B14" s="3" t="s">
        <v>13</v>
      </c>
    </row>
    <row r="15" spans="2:3" ht="15" customHeight="1">
      <c r="B15" s="7" t="s">
        <v>14</v>
      </c>
    </row>
    <row r="16" spans="2:3" ht="15" customHeight="1">
      <c r="B16" s="7" t="s">
        <v>15</v>
      </c>
    </row>
    <row r="17" spans="2:2" ht="15" customHeight="1">
      <c r="B17" s="7" t="s">
        <v>16</v>
      </c>
    </row>
    <row r="18" spans="2:2" ht="15" customHeight="1">
      <c r="B18" s="7" t="s">
        <v>17</v>
      </c>
    </row>
    <row r="19" spans="2:2" ht="15" customHeight="1">
      <c r="B19" s="7" t="s">
        <v>18</v>
      </c>
    </row>
    <row r="20" spans="2:2" ht="26.25" customHeight="1">
      <c r="B20" s="8" t="s">
        <v>19</v>
      </c>
    </row>
    <row r="21" spans="2:2" ht="15" customHeight="1">
      <c r="B21" s="8" t="s">
        <v>20</v>
      </c>
    </row>
    <row r="22" spans="2:2" ht="15" customHeight="1">
      <c r="B22" s="7" t="s">
        <v>21</v>
      </c>
    </row>
  </sheetData>
  <mergeCells count="2">
    <mergeCell ref="B5:C5"/>
    <mergeCell ref="B2:C2"/>
  </mergeCells>
  <phoneticPr fontId="26"/>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5E20"/>
  </sheetPr>
  <dimension ref="A1:F26"/>
  <sheetViews>
    <sheetView zoomScaleNormal="100" workbookViewId="0">
      <selection activeCell="P20" sqref="P20"/>
    </sheetView>
  </sheetViews>
  <sheetFormatPr defaultColWidth="8.7109375" defaultRowHeight="15"/>
  <cols>
    <col min="1" max="1" width="3" style="1" customWidth="1"/>
    <col min="2" max="6" width="16" style="1" customWidth="1"/>
  </cols>
  <sheetData>
    <row r="1" spans="2:6" ht="55.5" customHeight="1">
      <c r="B1" s="43" t="s">
        <v>22</v>
      </c>
      <c r="C1" s="44"/>
      <c r="D1" s="44"/>
      <c r="E1" s="44"/>
      <c r="F1" s="44"/>
    </row>
    <row r="2" spans="2:6" ht="48" customHeight="1">
      <c r="B2" s="45" t="s">
        <v>23</v>
      </c>
      <c r="C2" s="46"/>
      <c r="D2" s="46"/>
      <c r="E2" s="46"/>
      <c r="F2" s="46"/>
    </row>
    <row r="4" spans="2:6" ht="29.25" customHeight="1">
      <c r="B4" s="9" t="s">
        <v>24</v>
      </c>
      <c r="C4" s="9" t="s">
        <v>25</v>
      </c>
      <c r="D4" s="10" t="s">
        <v>26</v>
      </c>
      <c r="E4" s="10" t="s">
        <v>27</v>
      </c>
      <c r="F4" s="10" t="s">
        <v>28</v>
      </c>
    </row>
    <row r="5" spans="2:6" ht="15" customHeight="1">
      <c r="B5" s="11">
        <v>180000</v>
      </c>
      <c r="C5" s="12">
        <v>25587</v>
      </c>
      <c r="D5" s="12">
        <v>76761</v>
      </c>
      <c r="E5" s="13">
        <v>102348</v>
      </c>
      <c r="F5" s="12">
        <v>127935</v>
      </c>
    </row>
    <row r="6" spans="2:6" ht="15" customHeight="1">
      <c r="B6" s="11">
        <v>200000</v>
      </c>
      <c r="C6" s="12">
        <v>28430</v>
      </c>
      <c r="D6" s="12">
        <v>85290</v>
      </c>
      <c r="E6" s="13">
        <v>113720</v>
      </c>
      <c r="F6" s="12">
        <v>142150</v>
      </c>
    </row>
    <row r="7" spans="2:6" ht="15" customHeight="1">
      <c r="B7" s="11">
        <v>220000</v>
      </c>
      <c r="C7" s="12">
        <v>31273</v>
      </c>
      <c r="D7" s="12">
        <v>93819</v>
      </c>
      <c r="E7" s="13">
        <v>125092</v>
      </c>
      <c r="F7" s="12">
        <v>156365</v>
      </c>
    </row>
    <row r="8" spans="2:6" ht="15" customHeight="1">
      <c r="B8" s="11">
        <v>240000</v>
      </c>
      <c r="C8" s="12">
        <v>34116</v>
      </c>
      <c r="D8" s="12">
        <v>102348</v>
      </c>
      <c r="E8" s="13">
        <v>136464</v>
      </c>
      <c r="F8" s="12">
        <v>170580</v>
      </c>
    </row>
    <row r="9" spans="2:6" ht="15" customHeight="1">
      <c r="B9" s="11">
        <v>260000</v>
      </c>
      <c r="C9" s="12">
        <v>36959</v>
      </c>
      <c r="D9" s="12">
        <v>110877</v>
      </c>
      <c r="E9" s="13">
        <v>147836</v>
      </c>
      <c r="F9" s="12">
        <v>184795</v>
      </c>
    </row>
    <row r="10" spans="2:6" ht="15" customHeight="1">
      <c r="B10" s="11">
        <v>280000</v>
      </c>
      <c r="C10" s="12">
        <v>39802</v>
      </c>
      <c r="D10" s="12">
        <v>119406</v>
      </c>
      <c r="E10" s="13">
        <v>159208</v>
      </c>
      <c r="F10" s="12">
        <v>199010</v>
      </c>
    </row>
    <row r="11" spans="2:6" ht="15" customHeight="1">
      <c r="B11" s="11">
        <v>300000</v>
      </c>
      <c r="C11" s="12">
        <v>42645</v>
      </c>
      <c r="D11" s="12">
        <v>127935</v>
      </c>
      <c r="E11" s="13">
        <v>170580</v>
      </c>
      <c r="F11" s="12">
        <v>213225</v>
      </c>
    </row>
    <row r="12" spans="2:6" ht="15" customHeight="1">
      <c r="B12" s="11">
        <v>320000</v>
      </c>
      <c r="C12" s="12">
        <v>45488</v>
      </c>
      <c r="D12" s="12">
        <v>136464</v>
      </c>
      <c r="E12" s="13">
        <v>181952</v>
      </c>
      <c r="F12" s="12">
        <v>227440</v>
      </c>
    </row>
    <row r="13" spans="2:6" ht="15" customHeight="1">
      <c r="B13" s="11">
        <v>340000</v>
      </c>
      <c r="C13" s="12">
        <v>48331</v>
      </c>
      <c r="D13" s="12">
        <v>144993</v>
      </c>
      <c r="E13" s="13">
        <v>193324</v>
      </c>
      <c r="F13" s="12">
        <v>241655</v>
      </c>
    </row>
    <row r="14" spans="2:6" ht="15" customHeight="1">
      <c r="B14" s="11">
        <v>360000</v>
      </c>
      <c r="C14" s="12">
        <v>51174</v>
      </c>
      <c r="D14" s="12">
        <v>153522</v>
      </c>
      <c r="E14" s="13">
        <v>204696</v>
      </c>
      <c r="F14" s="12">
        <v>255870</v>
      </c>
    </row>
    <row r="15" spans="2:6" ht="15" customHeight="1">
      <c r="B15" s="11">
        <v>380000</v>
      </c>
      <c r="C15" s="12">
        <v>54017</v>
      </c>
      <c r="D15" s="12">
        <v>162051</v>
      </c>
      <c r="E15" s="13">
        <v>216068</v>
      </c>
      <c r="F15" s="12">
        <v>270085</v>
      </c>
    </row>
    <row r="16" spans="2:6" ht="15" customHeight="1">
      <c r="B16" s="11">
        <v>410000</v>
      </c>
      <c r="C16" s="12">
        <v>58282</v>
      </c>
      <c r="D16" s="12">
        <v>174846</v>
      </c>
      <c r="E16" s="13">
        <v>233128</v>
      </c>
      <c r="F16" s="12">
        <v>291410</v>
      </c>
    </row>
    <row r="17" spans="2:6" ht="15" customHeight="1">
      <c r="B17" s="11">
        <v>440000</v>
      </c>
      <c r="C17" s="12">
        <v>62546</v>
      </c>
      <c r="D17" s="12">
        <v>187638</v>
      </c>
      <c r="E17" s="13">
        <v>250184</v>
      </c>
      <c r="F17" s="12">
        <v>312730</v>
      </c>
    </row>
    <row r="18" spans="2:6" ht="15" customHeight="1">
      <c r="B18" s="11">
        <v>470000</v>
      </c>
      <c r="C18" s="12">
        <v>66810</v>
      </c>
      <c r="D18" s="12">
        <v>200430</v>
      </c>
      <c r="E18" s="13">
        <v>267240</v>
      </c>
      <c r="F18" s="12">
        <v>334050</v>
      </c>
    </row>
    <row r="19" spans="2:6" ht="15" customHeight="1">
      <c r="B19" s="11">
        <v>500000</v>
      </c>
      <c r="C19" s="12">
        <v>71075</v>
      </c>
      <c r="D19" s="12">
        <v>213225</v>
      </c>
      <c r="E19" s="13">
        <v>284300</v>
      </c>
      <c r="F19" s="12">
        <v>355375</v>
      </c>
    </row>
    <row r="21" spans="2:6" ht="48" customHeight="1">
      <c r="B21" s="47" t="s">
        <v>29</v>
      </c>
    </row>
    <row r="22" spans="2:6" ht="64.5" customHeight="1">
      <c r="B22" s="48" t="s">
        <v>30</v>
      </c>
    </row>
    <row r="23" spans="2:6" ht="77.25" customHeight="1">
      <c r="B23" s="49" t="s">
        <v>31</v>
      </c>
    </row>
    <row r="25" spans="2:6" ht="51.75" customHeight="1">
      <c r="B25" s="50" t="s">
        <v>32</v>
      </c>
    </row>
    <row r="26" spans="2:6" ht="51.75" customHeight="1">
      <c r="B26" s="50" t="s">
        <v>33</v>
      </c>
    </row>
  </sheetData>
  <mergeCells count="2">
    <mergeCell ref="B1:F1"/>
    <mergeCell ref="B2:F2"/>
  </mergeCells>
  <phoneticPr fontId="26"/>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5100"/>
  </sheetPr>
  <dimension ref="A1:F51"/>
  <sheetViews>
    <sheetView zoomScaleNormal="100" workbookViewId="0">
      <selection activeCell="G22" sqref="G22"/>
    </sheetView>
  </sheetViews>
  <sheetFormatPr defaultColWidth="8.7109375" defaultRowHeight="15"/>
  <cols>
    <col min="1" max="1" width="3" style="1" customWidth="1"/>
    <col min="2" max="2" width="35" style="1" customWidth="1"/>
    <col min="3" max="3" width="22" style="1" customWidth="1"/>
    <col min="4" max="4" width="10" style="1" customWidth="1"/>
    <col min="5" max="5" width="35" style="1" customWidth="1"/>
    <col min="6" max="6" width="22" style="1" customWidth="1"/>
  </cols>
  <sheetData>
    <row r="1" spans="2:5" ht="45.75" customHeight="1">
      <c r="B1" s="51" t="s">
        <v>0</v>
      </c>
    </row>
    <row r="3" spans="2:5" ht="38.25" customHeight="1">
      <c r="B3" s="3" t="s">
        <v>34</v>
      </c>
    </row>
    <row r="5" spans="2:5" ht="15" customHeight="1">
      <c r="B5" s="4" t="s">
        <v>35</v>
      </c>
      <c r="C5" s="16">
        <v>46280</v>
      </c>
      <c r="D5" s="7"/>
    </row>
    <row r="6" spans="2:5" ht="15" customHeight="1">
      <c r="B6" s="4" t="s">
        <v>24</v>
      </c>
      <c r="C6" s="17">
        <v>300000</v>
      </c>
      <c r="D6" s="7" t="s">
        <v>36</v>
      </c>
    </row>
    <row r="7" spans="2:5" ht="15" customHeight="1">
      <c r="B7" s="4" t="s">
        <v>37</v>
      </c>
      <c r="C7" s="18">
        <v>9.9000000000000005E-2</v>
      </c>
      <c r="D7" s="7" t="s">
        <v>38</v>
      </c>
    </row>
    <row r="8" spans="2:5" ht="39" customHeight="1">
      <c r="B8" s="4" t="s">
        <v>39</v>
      </c>
      <c r="C8" s="19" t="s">
        <v>40</v>
      </c>
      <c r="D8" s="7" t="s">
        <v>41</v>
      </c>
    </row>
    <row r="10" spans="2:5" ht="19.5" customHeight="1">
      <c r="B10" s="3" t="s">
        <v>42</v>
      </c>
    </row>
    <row r="12" spans="2:5" ht="15" customHeight="1">
      <c r="B12" s="4" t="s">
        <v>43</v>
      </c>
      <c r="C12" s="20">
        <f>C5-42</f>
        <v>46238</v>
      </c>
      <c r="D12" s="7"/>
      <c r="E12" s="7" t="s">
        <v>44</v>
      </c>
    </row>
    <row r="13" spans="2:5" ht="27.75" customHeight="1">
      <c r="B13" s="21" t="s">
        <v>45</v>
      </c>
      <c r="C13" s="20">
        <f>C5+56</f>
        <v>46336</v>
      </c>
      <c r="E13" s="7" t="s">
        <v>46</v>
      </c>
    </row>
    <row r="15" spans="2:5" ht="18.75" customHeight="1">
      <c r="B15" s="5" t="s">
        <v>47</v>
      </c>
      <c r="C15" s="22">
        <f>DATE(YEAR(C12),MONTH(C12),1)</f>
        <v>46235</v>
      </c>
      <c r="E15" s="7" t="s">
        <v>48</v>
      </c>
    </row>
    <row r="16" spans="2:5" ht="18.75" customHeight="1">
      <c r="B16" s="5" t="s">
        <v>49</v>
      </c>
      <c r="C16" s="22">
        <f>DATE(YEAR(C13+1),MONTH(C13+1)-1,1)</f>
        <v>46296</v>
      </c>
      <c r="E16" s="7" t="s">
        <v>50</v>
      </c>
    </row>
    <row r="17" spans="2:5" ht="15" customHeight="1">
      <c r="B17" s="5" t="s">
        <v>51</v>
      </c>
      <c r="C17" s="23">
        <f>(YEAR(C16)-YEAR(C15))*12+MONTH(C16)-MONTH(C15)+1</f>
        <v>3</v>
      </c>
      <c r="D17" s="7" t="s">
        <v>52</v>
      </c>
    </row>
    <row r="19" spans="2:5" ht="19.5" customHeight="1">
      <c r="B19" s="3" t="s">
        <v>53</v>
      </c>
    </row>
    <row r="21" spans="2:5" ht="15" customHeight="1">
      <c r="B21" s="5" t="s">
        <v>54</v>
      </c>
    </row>
    <row r="22" spans="2:5" ht="15" customHeight="1">
      <c r="B22" s="4" t="s">
        <v>55</v>
      </c>
      <c r="C22" s="24">
        <f>ROUND(C6*C7/2,0)</f>
        <v>14850</v>
      </c>
      <c r="D22" s="7" t="s">
        <v>56</v>
      </c>
    </row>
    <row r="23" spans="2:5" ht="15" customHeight="1">
      <c r="B23" s="4" t="s">
        <v>57</v>
      </c>
      <c r="C23" s="24">
        <f>ROUND(C6*0.183/2,0)</f>
        <v>27450</v>
      </c>
      <c r="D23" s="7" t="s">
        <v>56</v>
      </c>
    </row>
    <row r="24" spans="2:5" ht="15" customHeight="1">
      <c r="B24" s="4" t="s">
        <v>58</v>
      </c>
      <c r="C24" s="24">
        <f>IF(C8="はい",ROUND(C6*0.0162/2,0),0)</f>
        <v>0</v>
      </c>
      <c r="D24" s="7" t="s">
        <v>56</v>
      </c>
      <c r="E24" s="15" t="s">
        <v>59</v>
      </c>
    </row>
    <row r="25" spans="2:5" ht="15" customHeight="1">
      <c r="B25" s="4" t="s">
        <v>60</v>
      </c>
      <c r="C25" s="24">
        <f>ROUND(C6*0.0023/2,0)</f>
        <v>345</v>
      </c>
      <c r="D25" s="7" t="s">
        <v>56</v>
      </c>
      <c r="E25" s="15" t="s">
        <v>61</v>
      </c>
    </row>
    <row r="26" spans="2:5" ht="15" customHeight="1">
      <c r="B26" s="5" t="s">
        <v>62</v>
      </c>
      <c r="C26" s="24">
        <f>C22+C23+C24+C25</f>
        <v>42645</v>
      </c>
      <c r="D26" s="7" t="s">
        <v>56</v>
      </c>
    </row>
    <row r="27" spans="2:5" ht="15" customHeight="1"/>
    <row r="28" spans="2:5" ht="15" customHeight="1">
      <c r="B28" s="5" t="s">
        <v>63</v>
      </c>
      <c r="C28" s="25">
        <f>C26*C17</f>
        <v>127935</v>
      </c>
      <c r="D28" s="7" t="s">
        <v>36</v>
      </c>
    </row>
    <row r="29" spans="2:5" ht="15" customHeight="1">
      <c r="B29" s="4" t="s">
        <v>64</v>
      </c>
      <c r="C29" s="24">
        <f>C28*2</f>
        <v>255870</v>
      </c>
      <c r="D29" s="7" t="s">
        <v>36</v>
      </c>
      <c r="E29" s="7" t="s">
        <v>65</v>
      </c>
    </row>
    <row r="30" spans="2:5" ht="19.5" customHeight="1"/>
    <row r="31" spans="2:5" ht="19.5" customHeight="1">
      <c r="B31" s="3" t="s">
        <v>66</v>
      </c>
    </row>
    <row r="32" spans="2:5" ht="15" customHeight="1"/>
    <row r="33" spans="2:5" ht="15" customHeight="1">
      <c r="B33" s="4" t="s">
        <v>67</v>
      </c>
      <c r="C33" s="20">
        <f>DATE(YEAR(C12),MONTH(C12)+1,0)</f>
        <v>46265</v>
      </c>
    </row>
    <row r="34" spans="2:5" ht="29.25" customHeight="1">
      <c r="B34" s="4" t="s">
        <v>68</v>
      </c>
      <c r="C34" s="21">
        <f>DAY(C12)</f>
        <v>4</v>
      </c>
      <c r="D34" s="7" t="s">
        <v>69</v>
      </c>
    </row>
    <row r="35" spans="2:5" ht="29.25" customHeight="1">
      <c r="B35" s="5" t="s">
        <v>70</v>
      </c>
      <c r="C35" s="26" t="str">
        <f>IF(DAY(C12)&lt;=15,"月前半に開始→当月から免除",IF(DAY(C12)&gt;=DAY(C33)-2,"月末付近に開始→月末またぎの恩恵あり","月後半に開始→翌月から免除の可能性なし（通常パターン）"))</f>
        <v>月前半に開始→当月から免除</v>
      </c>
    </row>
    <row r="36" spans="2:5" ht="38.25" customHeight="1"/>
    <row r="37" spans="2:5" ht="39" customHeight="1">
      <c r="B37" s="3" t="s">
        <v>71</v>
      </c>
    </row>
    <row r="38" spans="2:5" ht="39" customHeight="1">
      <c r="B38" s="7" t="s">
        <v>72</v>
      </c>
    </row>
    <row r="39" spans="2:5" ht="26.25" customHeight="1"/>
    <row r="40" spans="2:5" ht="18.75" customHeight="1">
      <c r="B40" s="4" t="s">
        <v>73</v>
      </c>
      <c r="C40" s="16">
        <f>DATE(YEAR(C12),MONTH(C12),1)-1</f>
        <v>46234</v>
      </c>
      <c r="E40" s="7" t="s">
        <v>74</v>
      </c>
    </row>
    <row r="41" spans="2:5" ht="15" customHeight="1">
      <c r="B41" s="5" t="s">
        <v>75</v>
      </c>
      <c r="C41" s="22">
        <f>DATE(YEAR(C40),MONTH(C40),1)</f>
        <v>46204</v>
      </c>
    </row>
    <row r="42" spans="2:5" ht="15" customHeight="1">
      <c r="B42" s="5" t="s">
        <v>76</v>
      </c>
      <c r="C42" s="21">
        <f>(YEAR(C16)-YEAR(C41))*12+MONTH(C16)-MONTH(C41)+1</f>
        <v>4</v>
      </c>
      <c r="D42" s="7" t="s">
        <v>52</v>
      </c>
    </row>
    <row r="43" spans="2:5" ht="15" customHeight="1">
      <c r="B43" s="5" t="s">
        <v>77</v>
      </c>
      <c r="C43" s="27">
        <f>C42-C17</f>
        <v>1</v>
      </c>
      <c r="D43" s="7" t="s">
        <v>52</v>
      </c>
    </row>
    <row r="44" spans="2:5" ht="15" customHeight="1">
      <c r="B44" s="5" t="s">
        <v>78</v>
      </c>
      <c r="C44" s="28">
        <f>C43*C26</f>
        <v>42645</v>
      </c>
      <c r="D44" s="7" t="s">
        <v>36</v>
      </c>
    </row>
    <row r="45" spans="2:5" ht="16.5" customHeight="1"/>
    <row r="46" spans="2:5" ht="51.75" customHeight="1">
      <c r="B46" s="14" t="s">
        <v>79</v>
      </c>
    </row>
    <row r="47" spans="2:5" ht="39" customHeight="1">
      <c r="B47" s="7" t="s">
        <v>80</v>
      </c>
    </row>
    <row r="48" spans="2:5" ht="39" customHeight="1">
      <c r="B48" s="7" t="s">
        <v>81</v>
      </c>
    </row>
    <row r="49" spans="2:2" ht="26.25" customHeight="1">
      <c r="B49" s="7" t="s">
        <v>82</v>
      </c>
    </row>
    <row r="50" spans="2:2" ht="26.25" customHeight="1">
      <c r="B50" s="7" t="s">
        <v>83</v>
      </c>
    </row>
    <row r="51" spans="2:2" ht="26.25" customHeight="1">
      <c r="B51" s="7" t="s">
        <v>84</v>
      </c>
    </row>
  </sheetData>
  <phoneticPr fontId="26"/>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B1FA2"/>
  </sheetPr>
  <dimension ref="A1:G21"/>
  <sheetViews>
    <sheetView zoomScaleNormal="100" workbookViewId="0"/>
  </sheetViews>
  <sheetFormatPr defaultColWidth="8.7109375" defaultRowHeight="15"/>
  <cols>
    <col min="1" max="1" width="3" style="1" customWidth="1"/>
    <col min="2" max="2" width="18" style="1" customWidth="1"/>
    <col min="3" max="7" width="20" style="1" customWidth="1"/>
  </cols>
  <sheetData>
    <row r="1" spans="2:7" ht="113.25" customHeight="1">
      <c r="B1" s="2" t="s">
        <v>85</v>
      </c>
    </row>
    <row r="2" spans="2:7" ht="39" customHeight="1">
      <c r="B2" s="7" t="s">
        <v>86</v>
      </c>
    </row>
    <row r="4" spans="2:7" ht="15" customHeight="1">
      <c r="B4" s="9" t="s">
        <v>35</v>
      </c>
      <c r="C4" s="9" t="s">
        <v>87</v>
      </c>
      <c r="D4" s="9" t="s">
        <v>88</v>
      </c>
      <c r="E4" s="9" t="s">
        <v>89</v>
      </c>
      <c r="F4" s="9" t="s">
        <v>51</v>
      </c>
      <c r="G4" s="9" t="s">
        <v>90</v>
      </c>
    </row>
    <row r="5" spans="2:7" ht="15" customHeight="1">
      <c r="B5" s="29">
        <v>46037</v>
      </c>
      <c r="C5" s="30">
        <v>45995</v>
      </c>
      <c r="D5" s="31" t="s">
        <v>91</v>
      </c>
      <c r="E5" s="30">
        <v>46093</v>
      </c>
      <c r="F5" s="32">
        <v>3</v>
      </c>
      <c r="G5" s="6" t="s">
        <v>92</v>
      </c>
    </row>
    <row r="6" spans="2:7" ht="26.25" customHeight="1">
      <c r="B6" s="29">
        <v>46063</v>
      </c>
      <c r="C6" s="30">
        <v>46021</v>
      </c>
      <c r="D6" s="31" t="s">
        <v>91</v>
      </c>
      <c r="E6" s="30">
        <v>46119</v>
      </c>
      <c r="F6" s="33">
        <v>4</v>
      </c>
      <c r="G6" s="6" t="s">
        <v>93</v>
      </c>
    </row>
    <row r="7" spans="2:7" ht="15" customHeight="1">
      <c r="B7" s="29">
        <v>46101</v>
      </c>
      <c r="C7" s="30">
        <v>46059</v>
      </c>
      <c r="D7" s="31" t="s">
        <v>94</v>
      </c>
      <c r="E7" s="30">
        <v>46157</v>
      </c>
      <c r="F7" s="32">
        <v>3</v>
      </c>
      <c r="G7" s="6" t="s">
        <v>92</v>
      </c>
    </row>
    <row r="8" spans="2:7" ht="26.25" customHeight="1">
      <c r="B8" s="29">
        <v>46117</v>
      </c>
      <c r="C8" s="30">
        <v>46075</v>
      </c>
      <c r="D8" s="31" t="s">
        <v>94</v>
      </c>
      <c r="E8" s="30">
        <v>46173</v>
      </c>
      <c r="F8" s="33">
        <v>4</v>
      </c>
      <c r="G8" s="6" t="s">
        <v>95</v>
      </c>
    </row>
    <row r="9" spans="2:7" ht="15" customHeight="1">
      <c r="B9" s="29">
        <v>46157</v>
      </c>
      <c r="C9" s="30">
        <v>46115</v>
      </c>
      <c r="D9" s="31" t="s">
        <v>96</v>
      </c>
      <c r="E9" s="30">
        <v>46213</v>
      </c>
      <c r="F9" s="32">
        <v>3</v>
      </c>
      <c r="G9" s="6" t="s">
        <v>97</v>
      </c>
    </row>
    <row r="10" spans="2:7" ht="15" customHeight="1">
      <c r="B10" s="29">
        <v>46198</v>
      </c>
      <c r="C10" s="30">
        <v>46156</v>
      </c>
      <c r="D10" s="31" t="s">
        <v>98</v>
      </c>
      <c r="E10" s="30">
        <v>46254</v>
      </c>
      <c r="F10" s="32">
        <v>3</v>
      </c>
      <c r="G10" s="6" t="s">
        <v>92</v>
      </c>
    </row>
    <row r="11" spans="2:7" ht="26.25" customHeight="1">
      <c r="B11" s="29">
        <v>46213</v>
      </c>
      <c r="C11" s="30">
        <v>46171</v>
      </c>
      <c r="D11" s="31" t="s">
        <v>98</v>
      </c>
      <c r="E11" s="30">
        <v>46269</v>
      </c>
      <c r="F11" s="33">
        <v>4</v>
      </c>
      <c r="G11" s="6" t="s">
        <v>99</v>
      </c>
    </row>
    <row r="12" spans="2:7" ht="15" customHeight="1">
      <c r="B12" s="29">
        <v>46235</v>
      </c>
      <c r="C12" s="30">
        <v>46193</v>
      </c>
      <c r="D12" s="31" t="s">
        <v>100</v>
      </c>
      <c r="E12" s="30">
        <v>46291</v>
      </c>
      <c r="F12" s="32">
        <v>3</v>
      </c>
      <c r="G12" s="6" t="s">
        <v>92</v>
      </c>
    </row>
    <row r="13" spans="2:7" ht="15" customHeight="1">
      <c r="B13" s="29">
        <v>46280</v>
      </c>
      <c r="C13" s="30">
        <v>46238</v>
      </c>
      <c r="D13" s="31" t="s">
        <v>101</v>
      </c>
      <c r="E13" s="30">
        <v>46336</v>
      </c>
      <c r="F13" s="32">
        <v>3</v>
      </c>
      <c r="G13" s="6" t="s">
        <v>97</v>
      </c>
    </row>
    <row r="14" spans="2:7" ht="15" customHeight="1">
      <c r="B14" s="29">
        <v>46315</v>
      </c>
      <c r="C14" s="30">
        <v>46273</v>
      </c>
      <c r="D14" s="31" t="s">
        <v>102</v>
      </c>
      <c r="E14" s="30">
        <v>46371</v>
      </c>
      <c r="F14" s="32">
        <v>3</v>
      </c>
      <c r="G14" s="6" t="s">
        <v>97</v>
      </c>
    </row>
    <row r="15" spans="2:7" ht="15" customHeight="1">
      <c r="B15" s="29">
        <v>46331</v>
      </c>
      <c r="C15" s="30">
        <v>46289</v>
      </c>
      <c r="D15" s="31" t="s">
        <v>102</v>
      </c>
      <c r="E15" s="30">
        <v>46387</v>
      </c>
      <c r="F15" s="33">
        <v>4</v>
      </c>
      <c r="G15" s="6" t="s">
        <v>103</v>
      </c>
    </row>
    <row r="16" spans="2:7" ht="15" customHeight="1">
      <c r="B16" s="29">
        <v>46371</v>
      </c>
      <c r="C16" s="30">
        <v>46329</v>
      </c>
      <c r="D16" s="31" t="s">
        <v>104</v>
      </c>
      <c r="E16" s="30">
        <v>46427</v>
      </c>
      <c r="F16" s="32">
        <v>3</v>
      </c>
      <c r="G16" s="6" t="s">
        <v>97</v>
      </c>
    </row>
    <row r="18" spans="2:2" ht="16.5" customHeight="1">
      <c r="B18" s="14" t="s">
        <v>105</v>
      </c>
    </row>
    <row r="19" spans="2:2" ht="77.25" customHeight="1">
      <c r="B19" s="7" t="s">
        <v>106</v>
      </c>
    </row>
    <row r="20" spans="2:2" ht="51.75" customHeight="1">
      <c r="B20" s="7" t="s">
        <v>107</v>
      </c>
    </row>
    <row r="21" spans="2:2" ht="64.5" customHeight="1">
      <c r="B21" s="7" t="s">
        <v>108</v>
      </c>
    </row>
  </sheetData>
  <phoneticPr fontId="26"/>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62828"/>
  </sheetPr>
  <dimension ref="A1:E34"/>
  <sheetViews>
    <sheetView zoomScaleNormal="100" workbookViewId="0"/>
  </sheetViews>
  <sheetFormatPr defaultColWidth="8.7109375" defaultRowHeight="15"/>
  <cols>
    <col min="1" max="1" width="3" style="1" customWidth="1"/>
    <col min="2" max="2" width="35" style="1" customWidth="1"/>
    <col min="3" max="3" width="22" style="1" customWidth="1"/>
    <col min="4" max="4" width="10" style="1" customWidth="1"/>
    <col min="5" max="5" width="40" style="1" customWidth="1"/>
  </cols>
  <sheetData>
    <row r="1" spans="2:5" ht="45.75" customHeight="1">
      <c r="B1" s="2" t="s">
        <v>109</v>
      </c>
    </row>
    <row r="2" spans="2:5" ht="39" customHeight="1">
      <c r="B2" s="7" t="s">
        <v>110</v>
      </c>
    </row>
    <row r="4" spans="2:5" ht="38.25" customHeight="1">
      <c r="B4" s="3" t="s">
        <v>111</v>
      </c>
    </row>
    <row r="6" spans="2:5" ht="15" customHeight="1">
      <c r="B6" s="4" t="s">
        <v>24</v>
      </c>
      <c r="C6" s="24">
        <f>③シミュレーター!C6</f>
        <v>300000</v>
      </c>
      <c r="D6" s="7" t="s">
        <v>36</v>
      </c>
    </row>
    <row r="7" spans="2:5" ht="15" customHeight="1">
      <c r="B7" s="4" t="s">
        <v>112</v>
      </c>
      <c r="C7" s="24">
        <f>③シミュレーター!C26</f>
        <v>42645</v>
      </c>
      <c r="D7" s="7" t="s">
        <v>36</v>
      </c>
    </row>
    <row r="8" spans="2:5" ht="15" customHeight="1">
      <c r="B8" s="4" t="s">
        <v>113</v>
      </c>
      <c r="C8" s="24">
        <f>ROUND(C6/30*2/3,0)</f>
        <v>6667</v>
      </c>
      <c r="D8" s="7" t="s">
        <v>114</v>
      </c>
      <c r="E8" s="7" t="s">
        <v>115</v>
      </c>
    </row>
    <row r="9" spans="2:5" ht="15" customHeight="1">
      <c r="B9" s="4" t="s">
        <v>116</v>
      </c>
      <c r="C9" s="19">
        <v>3</v>
      </c>
      <c r="D9" s="7" t="s">
        <v>69</v>
      </c>
      <c r="E9" s="7" t="s">
        <v>117</v>
      </c>
    </row>
    <row r="11" spans="2:5" ht="19.5" customHeight="1">
      <c r="B11" s="3" t="s">
        <v>118</v>
      </c>
    </row>
    <row r="13" spans="2:5" ht="15" customHeight="1">
      <c r="B13" s="34"/>
      <c r="C13" s="9" t="s">
        <v>119</v>
      </c>
      <c r="D13" s="34"/>
      <c r="E13" s="9" t="s">
        <v>120</v>
      </c>
    </row>
    <row r="15" spans="2:5" ht="15" customHeight="1">
      <c r="B15" s="5" t="s">
        <v>121</v>
      </c>
      <c r="C15" s="35">
        <f>C7</f>
        <v>42645</v>
      </c>
      <c r="E15" s="36" t="s">
        <v>122</v>
      </c>
    </row>
    <row r="16" spans="2:5" ht="15" customHeight="1">
      <c r="B16" s="4" t="s">
        <v>123</v>
      </c>
      <c r="C16" s="35">
        <f>C7</f>
        <v>42645</v>
      </c>
      <c r="E16" s="36" t="s">
        <v>124</v>
      </c>
    </row>
    <row r="18" spans="2:5" ht="15" customHeight="1">
      <c r="B18" s="5" t="s">
        <v>125</v>
      </c>
      <c r="C18" s="4" t="str">
        <f>C9&amp;"日分の有給休暇を消費"</f>
        <v>3日分の有給休暇を消費</v>
      </c>
      <c r="E18" s="4" t="s">
        <v>126</v>
      </c>
    </row>
    <row r="19" spans="2:5" ht="15" customHeight="1">
      <c r="B19" s="5" t="s">
        <v>127</v>
      </c>
      <c r="C19" s="37">
        <f>C8*C9</f>
        <v>20001</v>
      </c>
      <c r="E19" s="4" t="s">
        <v>128</v>
      </c>
    </row>
    <row r="20" spans="2:5" ht="26.25" customHeight="1">
      <c r="B20" s="7"/>
      <c r="C20" s="7" t="s">
        <v>129</v>
      </c>
    </row>
    <row r="22" spans="2:5" ht="19.5" customHeight="1">
      <c r="B22" s="3" t="s">
        <v>130</v>
      </c>
    </row>
    <row r="24" spans="2:5" ht="23.25" customHeight="1">
      <c r="B24" s="5" t="s">
        <v>131</v>
      </c>
      <c r="C24" s="38">
        <f>C15-C8*C9</f>
        <v>22644</v>
      </c>
      <c r="E24" s="7" t="s">
        <v>132</v>
      </c>
    </row>
    <row r="25" spans="2:5" ht="29.25" customHeight="1">
      <c r="B25" s="5" t="s">
        <v>70</v>
      </c>
      <c r="C25" s="26" t="str">
        <f>IF(C24&gt;0,"有給前倒しが得（"&amp;TEXT(C24,"#,##0")&amp;"円お得）",IF(C24=0,"損益ゼロ","有給前倒しは損（"&amp;TEXT(ABS(C24),"#,##0")&amp;"円損）"))</f>
        <v>有給前倒しが得（22,644円お得）</v>
      </c>
    </row>
    <row r="27" spans="2:5" ht="18.75" customHeight="1">
      <c r="B27" s="4" t="s">
        <v>133</v>
      </c>
      <c r="C27" s="39">
        <f>C16</f>
        <v>42645</v>
      </c>
      <c r="E27" s="7" t="s">
        <v>134</v>
      </c>
    </row>
    <row r="29" spans="2:5" ht="16.5" customHeight="1">
      <c r="B29" s="14" t="s">
        <v>79</v>
      </c>
    </row>
    <row r="30" spans="2:5" ht="26.25" customHeight="1">
      <c r="B30" s="7" t="s">
        <v>135</v>
      </c>
    </row>
    <row r="31" spans="2:5" ht="26.25" customHeight="1">
      <c r="B31" s="7" t="s">
        <v>136</v>
      </c>
    </row>
    <row r="32" spans="2:5" ht="51.75" customHeight="1">
      <c r="B32" s="7" t="s">
        <v>137</v>
      </c>
    </row>
    <row r="33" spans="2:2" ht="26.25" customHeight="1">
      <c r="B33" s="7" t="s">
        <v>138</v>
      </c>
    </row>
    <row r="34" spans="2:2" ht="39" customHeight="1">
      <c r="B34" s="7" t="s">
        <v>139</v>
      </c>
    </row>
  </sheetData>
  <phoneticPr fontId="26"/>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16161"/>
  </sheetPr>
  <dimension ref="A2:B17"/>
  <sheetViews>
    <sheetView zoomScaleNormal="100" workbookViewId="0"/>
  </sheetViews>
  <sheetFormatPr defaultColWidth="8.7109375" defaultRowHeight="15"/>
  <cols>
    <col min="1" max="1" width="3" style="1" customWidth="1"/>
    <col min="2" max="2" width="80" style="1" customWidth="1"/>
  </cols>
  <sheetData>
    <row r="2" spans="2:2" ht="23.25" customHeight="1">
      <c r="B2" s="2" t="s">
        <v>140</v>
      </c>
    </row>
    <row r="4" spans="2:2" ht="16.5" customHeight="1">
      <c r="B4" s="40" t="s">
        <v>141</v>
      </c>
    </row>
    <row r="5" spans="2:2" ht="43.5" customHeight="1">
      <c r="B5" s="4" t="s">
        <v>142</v>
      </c>
    </row>
    <row r="7" spans="2:2" ht="16.5" customHeight="1">
      <c r="B7" s="40" t="s">
        <v>143</v>
      </c>
    </row>
    <row r="8" spans="2:2" ht="29.25" customHeight="1">
      <c r="B8" s="4" t="s">
        <v>144</v>
      </c>
    </row>
    <row r="10" spans="2:2" ht="16.5" customHeight="1">
      <c r="B10" s="40" t="s">
        <v>145</v>
      </c>
    </row>
    <row r="11" spans="2:2" ht="43.5" customHeight="1">
      <c r="B11" s="4" t="s">
        <v>146</v>
      </c>
    </row>
    <row r="13" spans="2:2" ht="16.5" customHeight="1">
      <c r="B13" s="40" t="s">
        <v>147</v>
      </c>
    </row>
    <row r="14" spans="2:2" ht="43.5" customHeight="1">
      <c r="B14" s="4" t="s">
        <v>148</v>
      </c>
    </row>
    <row r="16" spans="2:2" ht="15" customHeight="1">
      <c r="B16" s="7" t="s">
        <v>149</v>
      </c>
    </row>
    <row r="17" spans="2:2" ht="15" customHeight="1">
      <c r="B17" s="8" t="s">
        <v>150</v>
      </c>
    </row>
  </sheetData>
  <phoneticPr fontId="26"/>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2" baseType="variant">
      <vt:variant>
        <vt:lpstr>ワークシート</vt:lpstr>
      </vt:variant>
      <vt:variant>
        <vt:i4>6</vt:i4>
      </vt:variant>
    </vt:vector>
  </HeadingPairs>
  <TitlesOfParts>
    <vt:vector size="6" baseType="lpstr">
      <vt:lpstr>はじめに</vt:lpstr>
      <vt:lpstr>②早見表</vt:lpstr>
      <vt:lpstr>③シミュレーター</vt:lpstr>
      <vt:lpstr>④月末またぎ判定</vt:lpstr>
      <vt:lpstr>⑤有給 vs 出産手当金</vt:lpstr>
      <vt:lpstr>⑥免責事項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dcterms:created xsi:type="dcterms:W3CDTF">2026-04-23T05:14:06Z</dcterms:created>
  <dcterms:modified xsi:type="dcterms:W3CDTF">2026-04-23T05:39:08Z</dcterms:modified>
  <dc:language>en-US</dc:language>
</cp:coreProperties>
</file>