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一柳貴洋\Downloads\"/>
    </mc:Choice>
  </mc:AlternateContent>
  <xr:revisionPtr revIDLastSave="0" documentId="13_ncr:1_{5697D51C-BA7C-4806-BE32-5FCC9CE7476A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はじめに" sheetId="1" r:id="rId1"/>
    <sheet name="②全8パターン早見表" sheetId="2" r:id="rId2"/>
    <sheet name="③割増率 判定フローチャート" sheetId="3" r:id="rId3"/>
    <sheet name="④残業単価 自動計算" sheetId="4" r:id="rId4"/>
    <sheet name="⑤月60時間超 判定シート" sheetId="5" r:id="rId5"/>
    <sheet name="⑥免責事項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" i="5" l="1"/>
  <c r="C11" i="5"/>
  <c r="C6" i="5"/>
  <c r="C20" i="5" s="1"/>
  <c r="D20" i="4"/>
  <c r="F20" i="4" s="1"/>
  <c r="D17" i="4"/>
  <c r="E17" i="4" s="1"/>
  <c r="C9" i="4"/>
  <c r="D16" i="4" s="1"/>
  <c r="E16" i="4" l="1"/>
  <c r="F16" i="4"/>
  <c r="D19" i="4"/>
  <c r="D14" i="4"/>
  <c r="E20" i="4"/>
  <c r="F17" i="4"/>
  <c r="D18" i="4"/>
  <c r="D15" i="4"/>
  <c r="C16" i="5"/>
  <c r="C18" i="5" s="1"/>
  <c r="C21" i="5" s="1"/>
  <c r="C17" i="5"/>
  <c r="F19" i="4" l="1"/>
  <c r="E19" i="4"/>
  <c r="F15" i="4"/>
  <c r="E15" i="4"/>
  <c r="F14" i="4"/>
  <c r="E14" i="4"/>
  <c r="F18" i="4"/>
  <c r="E18" i="4"/>
</calcChain>
</file>

<file path=xl/sharedStrings.xml><?xml version="1.0" encoding="utf-8"?>
<sst xmlns="http://schemas.openxmlformats.org/spreadsheetml/2006/main" count="162" uniqueCount="144">
  <si>
    <t>残業代 割増率 全パターン早見表＆判定シート</t>
  </si>
  <si>
    <t>目的</t>
  </si>
  <si>
    <t>「この残業は何パーセントの割増率？」を即座に判定し、1時間あたりの残業単価と月の残業代を自動計算するためのツールです。時間外・深夜・休日・月60時間超の全8パターンを網羅しています。</t>
  </si>
  <si>
    <t>シート構成</t>
  </si>
  <si>
    <t>②全8パターン早見表</t>
  </si>
  <si>
    <t>時間外・深夜・休日・60時間超の全組み合わせの割増率を1枚で一覧</t>
  </si>
  <si>
    <t>③割増率 判定フローチャート</t>
  </si>
  <si>
    <r>
      <rPr>
        <sz val="9"/>
        <rFont val="Arial"/>
        <family val="2"/>
      </rPr>
      <t>3</t>
    </r>
    <r>
      <rPr>
        <sz val="9"/>
        <rFont val="Noto Sans CJK SC"/>
        <family val="2"/>
      </rPr>
      <t>つの質問でどのパターンに該当するかを判定</t>
    </r>
  </si>
  <si>
    <t>④残業単価 自動計算</t>
  </si>
  <si>
    <t>月給・所定労働時間を入力→全パターンの残業単価と月額を自動計算</t>
  </si>
  <si>
    <t>⑤月60時間超 判定シート</t>
  </si>
  <si>
    <t>月の残業時間を入力→60時間を超えた分が自動的に50%に切り替わる計算</t>
  </si>
  <si>
    <t>⑥免責事項</t>
  </si>
  <si>
    <t>法的根拠</t>
  </si>
  <si>
    <t>・労働基準法第37条第1項：時間外労働・休日労働の割増賃金</t>
  </si>
  <si>
    <t>・労働基準法第37条第1項ただし書：月60時間超の時間外労働（50%以上）</t>
  </si>
  <si>
    <t>・労働基準法第37条第4項：深夜労働（22時〜5時）の割増賃金</t>
  </si>
  <si>
    <t>・労働基準法施行規則第19条：割増賃金の基礎となる賃金の算定方法</t>
  </si>
  <si>
    <r>
      <rPr>
        <sz val="9"/>
        <color rgb="FF666666"/>
        <rFont val="Noto Sans CJK SC"/>
        <family val="2"/>
      </rPr>
      <t>・労働基準法第</t>
    </r>
    <r>
      <rPr>
        <sz val="9"/>
        <color rgb="FF666666"/>
        <rFont val="Arial"/>
        <family val="2"/>
      </rPr>
      <t>37</t>
    </r>
    <r>
      <rPr>
        <sz val="9"/>
        <color rgb="FF666666"/>
        <rFont val="Noto Sans CJK SC"/>
        <family val="2"/>
      </rPr>
      <t>条第</t>
    </r>
    <r>
      <rPr>
        <sz val="9"/>
        <color rgb="FF666666"/>
        <rFont val="Arial"/>
        <family val="2"/>
      </rPr>
      <t>3</t>
    </r>
    <r>
      <rPr>
        <sz val="9"/>
        <color rgb="FF666666"/>
        <rFont val="Noto Sans CJK SC"/>
        <family val="2"/>
      </rPr>
      <t>項：月</t>
    </r>
    <r>
      <rPr>
        <sz val="9"/>
        <color rgb="FF666666"/>
        <rFont val="Arial"/>
        <family val="2"/>
      </rPr>
      <t>60</t>
    </r>
    <r>
      <rPr>
        <sz val="9"/>
        <color rgb="FF666666"/>
        <rFont val="Noto Sans CJK SC"/>
        <family val="2"/>
      </rPr>
      <t>時間超の代替休暇</t>
    </r>
  </si>
  <si>
    <t>・※2023年4月より中小企業にも月60時間超50%が適用（猶予措置終了）</t>
  </si>
  <si>
    <t>残業代 割増率 全8パターン早見表</t>
  </si>
  <si>
    <t>労働基準法第37条に基づく法定の最低割増率。就業規則でこれを上回る定めがある場合はそちらが優先されます。</t>
  </si>
  <si>
    <t>No.</t>
  </si>
  <si>
    <t>パターン</t>
  </si>
  <si>
    <t>割増率</t>
  </si>
  <si>
    <t>計算式</t>
  </si>
  <si>
    <t>例：基礎単価2,000円</t>
  </si>
  <si>
    <t>適用条件・注意点</t>
  </si>
  <si>
    <t>時間外労働
（法定労働時間超）</t>
  </si>
  <si>
    <r>
      <rPr>
        <b/>
        <sz val="14"/>
        <rFont val="Arial"/>
        <family val="2"/>
      </rPr>
      <t>25%</t>
    </r>
    <r>
      <rPr>
        <b/>
        <sz val="14"/>
        <rFont val="Noto Sans CJK SC"/>
        <family val="2"/>
      </rPr>
      <t>以上</t>
    </r>
  </si>
  <si>
    <t>基礎単価×1.25</t>
  </si>
  <si>
    <r>
      <rPr>
        <sz val="9"/>
        <rFont val="Arial"/>
        <family val="2"/>
      </rPr>
      <t>1</t>
    </r>
    <r>
      <rPr>
        <sz val="9"/>
        <rFont val="Noto Sans CJK SC"/>
        <family val="2"/>
      </rPr>
      <t>日</t>
    </r>
    <r>
      <rPr>
        <sz val="9"/>
        <rFont val="Arial"/>
        <family val="2"/>
      </rPr>
      <t>8</t>
    </r>
    <r>
      <rPr>
        <sz val="9"/>
        <rFont val="Noto Sans CJK SC"/>
        <family val="2"/>
      </rPr>
      <t>時間・週</t>
    </r>
    <r>
      <rPr>
        <sz val="9"/>
        <rFont val="Arial"/>
        <family val="2"/>
      </rPr>
      <t>40</t>
    </r>
    <r>
      <rPr>
        <sz val="9"/>
        <rFont val="Noto Sans CJK SC"/>
        <family val="2"/>
      </rPr>
      <t>時間を超えた場合。所定労働時間超〜法定労働時間以内は法定割増の対象外（就業規則による）</t>
    </r>
  </si>
  <si>
    <t>深夜労働
（22時〜翌5時）</t>
  </si>
  <si>
    <r>
      <rPr>
        <sz val="9"/>
        <rFont val="Arial"/>
        <family val="2"/>
      </rPr>
      <t>22</t>
    </r>
    <r>
      <rPr>
        <sz val="9"/>
        <rFont val="Noto Sans CJK SC"/>
        <family val="2"/>
      </rPr>
      <t>時〜翌</t>
    </r>
    <r>
      <rPr>
        <sz val="9"/>
        <rFont val="Arial"/>
        <family val="2"/>
      </rPr>
      <t>5</t>
    </r>
    <r>
      <rPr>
        <sz val="9"/>
        <rFont val="Noto Sans CJK SC"/>
        <family val="2"/>
      </rPr>
      <t>時の労働に対して加算。所定労働時間内でも深夜帯は割増対象</t>
    </r>
  </si>
  <si>
    <t>休日労働
（法定休日）</t>
  </si>
  <si>
    <r>
      <rPr>
        <b/>
        <sz val="14"/>
        <rFont val="Arial"/>
        <family val="2"/>
      </rPr>
      <t>35%</t>
    </r>
    <r>
      <rPr>
        <b/>
        <sz val="14"/>
        <rFont val="Noto Sans CJK SC"/>
        <family val="2"/>
      </rPr>
      <t>以上</t>
    </r>
  </si>
  <si>
    <t>基礎単価×1.35</t>
  </si>
  <si>
    <t>法定休日（週1日または4週4日）の労働。所定休日（法定外休日）は時間外労働扱い</t>
  </si>
  <si>
    <t>時間外＋深夜</t>
  </si>
  <si>
    <r>
      <rPr>
        <b/>
        <sz val="14"/>
        <rFont val="Arial"/>
        <family val="2"/>
      </rPr>
      <t>50%</t>
    </r>
    <r>
      <rPr>
        <b/>
        <sz val="14"/>
        <rFont val="Noto Sans CJK SC"/>
        <family val="2"/>
      </rPr>
      <t>以上</t>
    </r>
  </si>
  <si>
    <t>基礎単価×1.50</t>
  </si>
  <si>
    <t>法定労働時間超の残業が22時〜翌5時に及んだ場合。25%+25%の重複</t>
  </si>
  <si>
    <t>休日＋深夜</t>
  </si>
  <si>
    <r>
      <rPr>
        <b/>
        <sz val="14"/>
        <rFont val="Arial"/>
        <family val="2"/>
      </rPr>
      <t>60%</t>
    </r>
    <r>
      <rPr>
        <b/>
        <sz val="14"/>
        <rFont val="Noto Sans CJK SC"/>
        <family val="2"/>
      </rPr>
      <t>以上</t>
    </r>
  </si>
  <si>
    <t>基礎単価×1.60</t>
  </si>
  <si>
    <t>法定休日の労働が22時〜翌5時に及んだ場合。35%+25%の重複</t>
  </si>
  <si>
    <t>月60時間超</t>
  </si>
  <si>
    <r>
      <rPr>
        <sz val="9"/>
        <rFont val="Arial"/>
        <family val="2"/>
      </rPr>
      <t>1</t>
    </r>
    <r>
      <rPr>
        <sz val="9"/>
        <rFont val="Noto Sans CJK SC"/>
        <family val="2"/>
      </rPr>
      <t>ヶ月の時間外労働が</t>
    </r>
    <r>
      <rPr>
        <sz val="9"/>
        <rFont val="Arial"/>
        <family val="2"/>
      </rPr>
      <t>60</t>
    </r>
    <r>
      <rPr>
        <sz val="9"/>
        <rFont val="Noto Sans CJK SC"/>
        <family val="2"/>
      </rPr>
      <t>時間を超えた部分。</t>
    </r>
    <r>
      <rPr>
        <sz val="9"/>
        <rFont val="Arial"/>
        <family val="2"/>
      </rPr>
      <t>2023</t>
    </r>
    <r>
      <rPr>
        <sz val="9"/>
        <rFont val="Noto Sans CJK SC"/>
        <family val="2"/>
      </rPr>
      <t>年</t>
    </r>
    <r>
      <rPr>
        <sz val="9"/>
        <rFont val="Arial"/>
        <family val="2"/>
      </rPr>
      <t>4</t>
    </r>
    <r>
      <rPr>
        <sz val="9"/>
        <rFont val="Noto Sans CJK SC"/>
        <family val="2"/>
      </rPr>
      <t>月〜中小企業にも適用。代替休暇制度あり（労基法施行規則第</t>
    </r>
    <r>
      <rPr>
        <sz val="9"/>
        <rFont val="Arial"/>
        <family val="2"/>
      </rPr>
      <t>20</t>
    </r>
    <r>
      <rPr>
        <sz val="9"/>
        <rFont val="Noto Sans CJK SC"/>
        <family val="2"/>
      </rPr>
      <t>条）</t>
    </r>
  </si>
  <si>
    <t>月60時間超＋深夜</t>
  </si>
  <si>
    <r>
      <rPr>
        <b/>
        <sz val="14"/>
        <rFont val="Arial"/>
        <family val="2"/>
      </rPr>
      <t>75%</t>
    </r>
    <r>
      <rPr>
        <b/>
        <sz val="14"/>
        <rFont val="Noto Sans CJK SC"/>
        <family val="2"/>
      </rPr>
      <t>以上</t>
    </r>
  </si>
  <si>
    <t>基礎単価×1.75</t>
  </si>
  <si>
    <t>月60時間超の時間外労働が22時〜翌5時に及んだ場合。50%+25%の重複</t>
  </si>
  <si>
    <t>休日労働
（60時間超でも変わらず）</t>
  </si>
  <si>
    <t>法定休日の労働時間は月60時間の「時間外労働」カウントに含まれない。休日労働がいくら多くても50%にはならない</t>
  </si>
  <si>
    <t>重要ポイント</t>
  </si>
  <si>
    <t>・「法定休日」と「所定休日」は異なります。法定休日は週1日（または4週4日）で35%、所定休日（法定外休日）は時間外労働扱いで25%です。</t>
  </si>
  <si>
    <t>・No.8が最も誤解されやすいパターンです。法定休日の労働は「時間外労働」ではなく「休日労働」として分類されるため、月60時間超の計算に含まれません。</t>
  </si>
  <si>
    <t>・上記はすべて法定の「最低」割増率です。就業規則や労働協約でこれを上回る割増率を定めている場合は、そちらが適用されます。</t>
  </si>
  <si>
    <t>・割増賃金の基礎から除外される手当：家族手当・通勤手当・別居手当・子女教育手当・住宅手当・臨時に支払われた賃金・1ヶ月を超える期間ごとに支払われる賃金（労基法第37条第5項、労基法施行規則第21条）</t>
  </si>
  <si>
    <t>割増率 判定フローチャート</t>
  </si>
  <si>
    <r>
      <rPr>
        <sz val="9"/>
        <color rgb="FF666666"/>
        <rFont val="Arial"/>
        <family val="2"/>
      </rPr>
      <t>3</t>
    </r>
    <r>
      <rPr>
        <sz val="9"/>
        <color rgb="FF666666"/>
        <rFont val="Noto Sans CJK SC"/>
        <family val="2"/>
      </rPr>
      <t>つの質問に答えるだけで、適用すべき割増率が分かります。</t>
    </r>
  </si>
  <si>
    <t>質問1：その労働は「法定休日」に行われましたか？</t>
  </si>
  <si>
    <t>法定休日＝週1日（または4週4日）の休日。就業規則で特定されている場合はその日。</t>
  </si>
  <si>
    <t>はい（法定休日）</t>
  </si>
  <si>
    <t>いいえ（平日・所定休日）</t>
  </si>
  <si>
    <r>
      <rPr>
        <b/>
        <sz val="10"/>
        <rFont val="Arial"/>
        <family val="2"/>
      </rPr>
      <t>22</t>
    </r>
    <r>
      <rPr>
        <b/>
        <sz val="10"/>
        <rFont val="Noto Sans CJK SC"/>
        <family val="2"/>
      </rPr>
      <t>時〜翌</t>
    </r>
    <r>
      <rPr>
        <b/>
        <sz val="10"/>
        <rFont val="Arial"/>
        <family val="2"/>
      </rPr>
      <t>5</t>
    </r>
    <r>
      <rPr>
        <b/>
        <sz val="10"/>
        <rFont val="Noto Sans CJK SC"/>
        <family val="2"/>
      </rPr>
      <t>時の深夜帯を含む？</t>
    </r>
  </si>
  <si>
    <t>→ 含む：60%以上</t>
  </si>
  <si>
    <t>→ 質問2へ進む</t>
  </si>
  <si>
    <t>→ 含まない：35%以上</t>
  </si>
  <si>
    <t>※法定休日の労働は月60時間のカウントに含まれません</t>
  </si>
  <si>
    <t>質問2：月の時間外労働は60時間を超えていますか？</t>
  </si>
  <si>
    <t>時間外労働＝法定労働時間（1日8時間・週40時間）を超えた時間。法定休日の労働は含まない。</t>
  </si>
  <si>
    <t>はい（60時間超）</t>
  </si>
  <si>
    <t>いいえ（60時間以下）</t>
  </si>
  <si>
    <t>→ 含む：75%以上</t>
  </si>
  <si>
    <t>→ 質問3へ進む</t>
  </si>
  <si>
    <t>→ 含まない：50%以上</t>
  </si>
  <si>
    <t>質問3：22時〜翌5時の深夜帯を含みますか？</t>
  </si>
  <si>
    <t>はい（深夜帯を含む）</t>
  </si>
  <si>
    <t>いいえ（深夜帯を含まない）</t>
  </si>
  <si>
    <t>判定結果</t>
  </si>
  <si>
    <r>
      <rPr>
        <b/>
        <sz val="14"/>
        <color rgb="FFE65100"/>
        <rFont val="Arial"/>
        <family val="2"/>
      </rPr>
      <t>50%</t>
    </r>
    <r>
      <rPr>
        <b/>
        <sz val="14"/>
        <color rgb="FFE65100"/>
        <rFont val="Noto Sans CJK SC"/>
        <family val="2"/>
      </rPr>
      <t>以上（</t>
    </r>
    <r>
      <rPr>
        <b/>
        <sz val="14"/>
        <color rgb="FFE65100"/>
        <rFont val="Arial"/>
        <family val="2"/>
      </rPr>
      <t>25%+25%</t>
    </r>
    <r>
      <rPr>
        <b/>
        <sz val="14"/>
        <color rgb="FFE65100"/>
        <rFont val="Noto Sans CJK SC"/>
        <family val="2"/>
      </rPr>
      <t>）</t>
    </r>
  </si>
  <si>
    <r>
      <rPr>
        <b/>
        <sz val="14"/>
        <color rgb="FF1B5E20"/>
        <rFont val="Arial"/>
        <family val="2"/>
      </rPr>
      <t>25%</t>
    </r>
    <r>
      <rPr>
        <b/>
        <sz val="14"/>
        <color rgb="FF1B5E20"/>
        <rFont val="Noto Sans CJK SC"/>
        <family val="2"/>
      </rPr>
      <t>以上</t>
    </r>
  </si>
  <si>
    <t>残業単価 自動計算シート</t>
  </si>
  <si>
    <t>▼ 入力欄（青字セルに入力してください）</t>
  </si>
  <si>
    <t>月給（割増賃金の基礎となる賃金）</t>
  </si>
  <si>
    <t>円</t>
  </si>
  <si>
    <t>基本給＋諸手当（除外手当を除く）</t>
  </si>
  <si>
    <t>月の所定労働時間</t>
  </si>
  <si>
    <t>時間</t>
  </si>
  <si>
    <t>年間所定労働日数×1日の所定労働時間÷12</t>
  </si>
  <si>
    <r>
      <rPr>
        <b/>
        <sz val="13"/>
        <rFont val="Arial"/>
        <family val="2"/>
      </rPr>
      <t>▼ 1</t>
    </r>
    <r>
      <rPr>
        <b/>
        <sz val="13"/>
        <rFont val="Noto Sans CJK SC"/>
        <family val="2"/>
      </rPr>
      <t>時間あたり基礎単価</t>
    </r>
  </si>
  <si>
    <t>基礎単価</t>
  </si>
  <si>
    <t>円/時間</t>
  </si>
  <si>
    <t>月給÷月の所定労働時間</t>
  </si>
  <si>
    <t>▼ パターン別 残業単価一覧</t>
  </si>
  <si>
    <t>残業単価（1時間）</t>
  </si>
  <si>
    <r>
      <rPr>
        <b/>
        <sz val="10"/>
        <color rgb="FFFFFFFF"/>
        <rFont val="Arial"/>
        <family val="2"/>
      </rPr>
      <t>10</t>
    </r>
    <r>
      <rPr>
        <b/>
        <sz val="10"/>
        <color rgb="FFFFFFFF"/>
        <rFont val="Noto Sans CJK SC"/>
        <family val="2"/>
      </rPr>
      <t>時間分</t>
    </r>
  </si>
  <si>
    <r>
      <rPr>
        <b/>
        <sz val="10"/>
        <color rgb="FFFFFFFF"/>
        <rFont val="Arial"/>
        <family val="2"/>
      </rPr>
      <t>20</t>
    </r>
    <r>
      <rPr>
        <b/>
        <sz val="10"/>
        <color rgb="FFFFFFFF"/>
        <rFont val="Noto Sans CJK SC"/>
        <family val="2"/>
      </rPr>
      <t>時間分</t>
    </r>
  </si>
  <si>
    <t>時間外労働（25%）</t>
  </si>
  <si>
    <t>深夜労働（25%）</t>
  </si>
  <si>
    <t>休日労働（35%）</t>
  </si>
  <si>
    <t>時間外＋深夜（50%）</t>
  </si>
  <si>
    <t>休日＋深夜（60%）</t>
  </si>
  <si>
    <t>月60時間超（50%）</t>
  </si>
  <si>
    <t>月60時間超＋深夜（75%）</t>
  </si>
  <si>
    <t>割増賃金の基礎から除外される手当（労基法施行規則第21条）</t>
  </si>
  <si>
    <t>①家族手当 ②通勤手当 ③別居手当 ④子女教育手当 ⑤住宅手当 ⑥臨時に支払われた賃金 ⑦1ヶ月を超える期間ごとに支払われる賃金</t>
  </si>
  <si>
    <t>※名称ではなく実態で判断します。例：「住宅手当」と名付けていても、一律定額で支給している場合は除外できません。</t>
  </si>
  <si>
    <t>※上記以外の手当（役職手当・資格手当・精勤手当等）は基礎賃金に含めて計算する必要があります。</t>
  </si>
  <si>
    <t>月60時間超の割増率 判定＆計算シート</t>
  </si>
  <si>
    <r>
      <rPr>
        <sz val="9"/>
        <color rgb="FF666666"/>
        <rFont val="Arial"/>
        <family val="2"/>
      </rPr>
      <t>2023</t>
    </r>
    <r>
      <rPr>
        <sz val="9"/>
        <color rgb="FF666666"/>
        <rFont val="Noto Sans CJK SC"/>
        <family val="2"/>
      </rPr>
      <t>年</t>
    </r>
    <r>
      <rPr>
        <sz val="9"/>
        <color rgb="FF666666"/>
        <rFont val="Arial"/>
        <family val="2"/>
      </rPr>
      <t>4</t>
    </r>
    <r>
      <rPr>
        <sz val="9"/>
        <color rgb="FF666666"/>
        <rFont val="Noto Sans CJK SC"/>
        <family val="2"/>
      </rPr>
      <t>月より中小企業にも適用。月の時間外労働が</t>
    </r>
    <r>
      <rPr>
        <sz val="9"/>
        <color rgb="FF666666"/>
        <rFont val="Arial"/>
        <family val="2"/>
      </rPr>
      <t>60</t>
    </r>
    <r>
      <rPr>
        <sz val="9"/>
        <color rgb="FF666666"/>
        <rFont val="Noto Sans CJK SC"/>
        <family val="2"/>
      </rPr>
      <t>時間を超えた部分は</t>
    </r>
    <r>
      <rPr>
        <sz val="9"/>
        <color rgb="FF666666"/>
        <rFont val="Arial"/>
        <family val="2"/>
      </rPr>
      <t>50%</t>
    </r>
    <r>
      <rPr>
        <sz val="9"/>
        <color rgb="FF666666"/>
        <rFont val="Noto Sans CJK SC"/>
        <family val="2"/>
      </rPr>
      <t>以上の割増率が必要です。</t>
    </r>
  </si>
  <si>
    <t>▼ 入力欄</t>
  </si>
  <si>
    <r>
      <rPr>
        <sz val="10"/>
        <rFont val="Arial"/>
        <family val="2"/>
      </rPr>
      <t>1</t>
    </r>
    <r>
      <rPr>
        <sz val="10"/>
        <rFont val="Noto Sans CJK SC"/>
        <family val="2"/>
      </rPr>
      <t>時間あたり基礎単価</t>
    </r>
  </si>
  <si>
    <t>④シートから自動参照</t>
  </si>
  <si>
    <t>今月の時間外労働時間（合計）</t>
  </si>
  <si>
    <t>法定休日の労働時間は含めない</t>
  </si>
  <si>
    <t>▼ 判定結果</t>
  </si>
  <si>
    <r>
      <rPr>
        <b/>
        <sz val="10"/>
        <rFont val="Arial"/>
        <family val="2"/>
      </rPr>
      <t>60</t>
    </r>
    <r>
      <rPr>
        <b/>
        <sz val="10"/>
        <rFont val="Noto Sans CJK SC"/>
        <family val="2"/>
      </rPr>
      <t>時間以内の部分</t>
    </r>
  </si>
  <si>
    <r>
      <rPr>
        <b/>
        <sz val="10"/>
        <rFont val="Arial"/>
        <family val="2"/>
      </rPr>
      <t>60</t>
    </r>
    <r>
      <rPr>
        <b/>
        <sz val="10"/>
        <rFont val="Noto Sans CJK SC"/>
        <family val="2"/>
      </rPr>
      <t>時間超の部分</t>
    </r>
  </si>
  <si>
    <t>この時間数に50%以上の割増率を適用</t>
  </si>
  <si>
    <t>▼ 残業代の計算</t>
  </si>
  <si>
    <r>
      <rPr>
        <b/>
        <sz val="10"/>
        <rFont val="Arial"/>
        <family val="2"/>
      </rPr>
      <t>60</t>
    </r>
    <r>
      <rPr>
        <b/>
        <sz val="10"/>
        <rFont val="Noto Sans CJK SC"/>
        <family val="2"/>
      </rPr>
      <t>時間以内の残業代（</t>
    </r>
    <r>
      <rPr>
        <b/>
        <sz val="10"/>
        <rFont val="Arial"/>
        <family val="2"/>
      </rPr>
      <t>25%</t>
    </r>
    <r>
      <rPr>
        <b/>
        <sz val="10"/>
        <rFont val="Noto Sans CJK SC"/>
        <family val="2"/>
      </rPr>
      <t>割増）</t>
    </r>
  </si>
  <si>
    <r>
      <rPr>
        <b/>
        <sz val="10"/>
        <rFont val="Arial"/>
        <family val="2"/>
      </rPr>
      <t>60</t>
    </r>
    <r>
      <rPr>
        <b/>
        <sz val="10"/>
        <rFont val="Noto Sans CJK SC"/>
        <family val="2"/>
      </rPr>
      <t>時間超の残業代（</t>
    </r>
    <r>
      <rPr>
        <b/>
        <sz val="10"/>
        <rFont val="Arial"/>
        <family val="2"/>
      </rPr>
      <t>50%</t>
    </r>
    <r>
      <rPr>
        <b/>
        <sz val="10"/>
        <rFont val="Noto Sans CJK SC"/>
        <family val="2"/>
      </rPr>
      <t>割増）</t>
    </r>
  </si>
  <si>
    <t>合計残業代</t>
  </si>
  <si>
    <t>参考：すべて25%で計算した場合</t>
  </si>
  <si>
    <t>差額（60時間超による増額分）</t>
  </si>
  <si>
    <r>
      <rPr>
        <sz val="9"/>
        <color rgb="FF666666"/>
        <rFont val="Arial"/>
        <family val="2"/>
      </rPr>
      <t>60</t>
    </r>
    <r>
      <rPr>
        <sz val="9"/>
        <color rgb="FF666666"/>
        <rFont val="Noto Sans CJK SC"/>
        <family val="2"/>
      </rPr>
      <t>時間超ルールによる追加コスト</t>
    </r>
  </si>
  <si>
    <t>重要な注意点</t>
  </si>
  <si>
    <t>・法定休日（週1日または4週4日）の労働時間は、月60時間のカウントに含まれません。法定休日の労働は「休日労働」（35%）として別途計算します。</t>
  </si>
  <si>
    <t>・所定休日（法定外休日）の労働時間は「時間外労働」に含まれるため、60時間のカウントに含まれます。</t>
  </si>
  <si>
    <r>
      <rPr>
        <sz val="9"/>
        <color rgb="FF666666"/>
        <rFont val="Noto Sans CJK SC"/>
        <family val="2"/>
      </rPr>
      <t>・月</t>
    </r>
    <r>
      <rPr>
        <sz val="9"/>
        <color rgb="FF666666"/>
        <rFont val="Arial"/>
        <family val="2"/>
      </rPr>
      <t>60</t>
    </r>
    <r>
      <rPr>
        <sz val="9"/>
        <color rgb="FF666666"/>
        <rFont val="Noto Sans CJK SC"/>
        <family val="2"/>
      </rPr>
      <t>時間超の部分について、労使協定により代替休暇を付与する制度を設けることができます（労基法第</t>
    </r>
    <r>
      <rPr>
        <sz val="9"/>
        <color rgb="FF666666"/>
        <rFont val="Arial"/>
        <family val="2"/>
      </rPr>
      <t>37</t>
    </r>
    <r>
      <rPr>
        <sz val="9"/>
        <color rgb="FF666666"/>
        <rFont val="Noto Sans CJK SC"/>
        <family val="2"/>
      </rPr>
      <t>条第</t>
    </r>
    <r>
      <rPr>
        <sz val="9"/>
        <color rgb="FF666666"/>
        <rFont val="Arial"/>
        <family val="2"/>
      </rPr>
      <t>3</t>
    </r>
    <r>
      <rPr>
        <sz val="9"/>
        <color rgb="FF666666"/>
        <rFont val="Noto Sans CJK SC"/>
        <family val="2"/>
      </rPr>
      <t>項）。代替休暇を取得した時間については、</t>
    </r>
    <r>
      <rPr>
        <sz val="9"/>
        <color rgb="FF666666"/>
        <rFont val="Arial"/>
        <family val="2"/>
      </rPr>
      <t>50%</t>
    </r>
    <r>
      <rPr>
        <sz val="9"/>
        <color rgb="FF666666"/>
        <rFont val="Noto Sans CJK SC"/>
        <family val="2"/>
      </rPr>
      <t>のうち</t>
    </r>
    <r>
      <rPr>
        <sz val="9"/>
        <color rgb="FF666666"/>
        <rFont val="Arial"/>
        <family val="2"/>
      </rPr>
      <t>25%</t>
    </r>
    <r>
      <rPr>
        <sz val="9"/>
        <color rgb="FF666666"/>
        <rFont val="Noto Sans CJK SC"/>
        <family val="2"/>
      </rPr>
      <t>分（</t>
    </r>
    <r>
      <rPr>
        <sz val="9"/>
        <color rgb="FF666666"/>
        <rFont val="Arial"/>
        <family val="2"/>
      </rPr>
      <t>50%-25%=25%</t>
    </r>
    <r>
      <rPr>
        <sz val="9"/>
        <color rgb="FF666666"/>
        <rFont val="Noto Sans CJK SC"/>
        <family val="2"/>
      </rPr>
      <t>）の割増賃金の支払いが不要になります。</t>
    </r>
  </si>
  <si>
    <t>・深夜帯（22時〜翌5時）に月60時間超の残業が及んだ場合は、75%以上の割増率（50%+25%）が必要です。</t>
  </si>
  <si>
    <t>免責事項</t>
  </si>
  <si>
    <r>
      <rPr>
        <b/>
        <sz val="11"/>
        <rFont val="Arial"/>
        <family val="2"/>
      </rPr>
      <t xml:space="preserve">1. </t>
    </r>
    <r>
      <rPr>
        <b/>
        <sz val="11"/>
        <rFont val="Noto Sans CJK SC"/>
        <family val="2"/>
      </rPr>
      <t>法律的アドバイスではありません</t>
    </r>
  </si>
  <si>
    <t>残業代 割増率 全パターン早見表＆判定シートは情報提供を目的として作成されたものであり、法律的助言や労務管理の代行に代わるものではありません。個別の事案については、社会保険労務士や弁護士等の専門家にご相談ください。</t>
  </si>
  <si>
    <r>
      <rPr>
        <b/>
        <sz val="11"/>
        <rFont val="Arial"/>
        <family val="2"/>
      </rPr>
      <t xml:space="preserve">2. </t>
    </r>
    <r>
      <rPr>
        <b/>
        <sz val="11"/>
        <rFont val="Noto Sans CJK SC"/>
        <family val="2"/>
      </rPr>
      <t>就業規則で上回る定めがある場合</t>
    </r>
  </si>
  <si>
    <t>労働基準法の割増率は「最低基準」です。就業規則や労働協約で法定を上回る割増率を定めている場合は、そちらが優先されます。残業代 割増率 全パターン早見表＆判定シートの数値をそのまま適用する前に、自社の就業規則をご確認ください。</t>
  </si>
  <si>
    <r>
      <rPr>
        <b/>
        <sz val="11"/>
        <rFont val="Arial"/>
        <family val="2"/>
      </rPr>
      <t xml:space="preserve">3. </t>
    </r>
    <r>
      <rPr>
        <b/>
        <sz val="11"/>
        <rFont val="Noto Sans CJK SC"/>
        <family val="2"/>
      </rPr>
      <t>法改正の可能性</t>
    </r>
  </si>
  <si>
    <t>割増賃金に関する法令は改正される可能性があります。残業代 割増率 全パターン早見表＆判定シートの計算根拠となる割増率は、法改正により変更される可能性があります。最新の法令をご確認ください。</t>
  </si>
  <si>
    <r>
      <rPr>
        <b/>
        <sz val="11"/>
        <rFont val="Arial"/>
        <family val="2"/>
      </rPr>
      <t xml:space="preserve">4. </t>
    </r>
    <r>
      <rPr>
        <b/>
        <sz val="11"/>
        <rFont val="Noto Sans CJK SC"/>
        <family val="2"/>
      </rPr>
      <t>損害責任</t>
    </r>
  </si>
  <si>
    <t>残業代 割増率 全パターン早見表＆判定シートの利用により生じたいかなる損害についても、作成者は一切の責任を負いません。重要な意思決定の際は、必ず公的機関や専門家にご確認ください。</t>
  </si>
  <si>
    <t>作成日：2026年4月</t>
  </si>
  <si>
    <t>根拠法令：労働基準法第37条、同施行規則第19条〜第21条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</si>
</sst>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7">
    <font>
      <sz val="11"/>
      <color theme="1"/>
      <name val="Calibri"/>
      <family val="2"/>
      <charset val="1"/>
    </font>
    <font>
      <b/>
      <sz val="16"/>
      <name val="Noto Sans CJK SC"/>
      <family val="2"/>
      <charset val="1"/>
    </font>
    <font>
      <b/>
      <sz val="13"/>
      <name val="Noto Sans CJK SC"/>
      <family val="2"/>
      <charset val="1"/>
    </font>
    <font>
      <sz val="10"/>
      <name val="Noto Sans CJK SC"/>
      <family val="2"/>
      <charset val="1"/>
    </font>
    <font>
      <b/>
      <sz val="10"/>
      <name val="Noto Sans CJK SC"/>
      <family val="2"/>
      <charset val="1"/>
    </font>
    <font>
      <sz val="9"/>
      <name val="Noto Sans CJK SC"/>
      <family val="2"/>
      <charset val="1"/>
    </font>
    <font>
      <sz val="9"/>
      <name val="Arial"/>
      <family val="2"/>
    </font>
    <font>
      <sz val="9"/>
      <name val="Noto Sans CJK SC"/>
      <family val="2"/>
    </font>
    <font>
      <sz val="9"/>
      <color rgb="FF666666"/>
      <name val="Noto Sans CJK SC"/>
      <family val="2"/>
      <charset val="1"/>
    </font>
    <font>
      <sz val="9"/>
      <color rgb="FF666666"/>
      <name val="Noto Sans CJK SC"/>
      <family val="2"/>
    </font>
    <font>
      <sz val="9"/>
      <color rgb="FF666666"/>
      <name val="Arial"/>
      <family val="2"/>
    </font>
    <font>
      <b/>
      <sz val="10"/>
      <color rgb="FFFFFFFF"/>
      <name val="Arial"/>
      <family val="2"/>
    </font>
    <font>
      <b/>
      <sz val="10"/>
      <color rgb="FFFFFFFF"/>
      <name val="Noto Sans CJK SC"/>
      <family val="2"/>
      <charset val="1"/>
    </font>
    <font>
      <b/>
      <sz val="10"/>
      <name val="Arial"/>
      <family val="2"/>
    </font>
    <font>
      <b/>
      <sz val="14"/>
      <name val="Arial"/>
      <family val="2"/>
    </font>
    <font>
      <b/>
      <sz val="14"/>
      <name val="Noto Sans CJK SC"/>
      <family val="2"/>
    </font>
    <font>
      <b/>
      <sz val="11"/>
      <name val="Noto Sans CJK SC"/>
      <family val="2"/>
      <charset val="1"/>
    </font>
    <font>
      <b/>
      <sz val="10"/>
      <name val="Noto Sans CJK SC"/>
      <family val="2"/>
    </font>
    <font>
      <b/>
      <sz val="12"/>
      <color rgb="FFC62828"/>
      <name val="Noto Sans CJK SC"/>
      <family val="2"/>
      <charset val="1"/>
    </font>
    <font>
      <b/>
      <sz val="12"/>
      <color rgb="FFE65100"/>
      <name val="Noto Sans CJK SC"/>
      <family val="2"/>
      <charset val="1"/>
    </font>
    <font>
      <b/>
      <sz val="14"/>
      <color rgb="FFC62828"/>
      <name val="Noto Sans CJK SC"/>
      <family val="2"/>
      <charset val="1"/>
    </font>
    <font>
      <b/>
      <sz val="12"/>
      <color rgb="FF7B1FA2"/>
      <name val="Noto Sans CJK SC"/>
      <family val="2"/>
      <charset val="1"/>
    </font>
    <font>
      <b/>
      <sz val="14"/>
      <color rgb="FFE65100"/>
      <name val="Arial"/>
      <family val="2"/>
    </font>
    <font>
      <b/>
      <sz val="14"/>
      <color rgb="FFE65100"/>
      <name val="Noto Sans CJK SC"/>
      <family val="2"/>
    </font>
    <font>
      <b/>
      <sz val="14"/>
      <color rgb="FF1B5E20"/>
      <name val="Arial"/>
      <family val="2"/>
    </font>
    <font>
      <b/>
      <sz val="14"/>
      <color rgb="FF1B5E20"/>
      <name val="Noto Sans CJK SC"/>
      <family val="2"/>
    </font>
    <font>
      <b/>
      <sz val="12"/>
      <color rgb="FF0000FF"/>
      <name val="Arial"/>
      <family val="2"/>
    </font>
    <font>
      <b/>
      <sz val="13"/>
      <name val="Arial"/>
      <family val="2"/>
    </font>
    <font>
      <b/>
      <sz val="13"/>
      <name val="Noto Sans CJK SC"/>
      <family val="2"/>
    </font>
    <font>
      <sz val="10"/>
      <name val="Arial"/>
      <family val="2"/>
    </font>
    <font>
      <b/>
      <sz val="10"/>
      <color rgb="FFFFFFFF"/>
      <name val="Noto Sans CJK SC"/>
      <family val="2"/>
    </font>
    <font>
      <b/>
      <sz val="12"/>
      <name val="Arial"/>
      <family val="2"/>
    </font>
    <font>
      <sz val="10"/>
      <name val="Noto Sans CJK SC"/>
      <family val="2"/>
    </font>
    <font>
      <b/>
      <sz val="9"/>
      <color rgb="FFC62828"/>
      <name val="Noto Sans CJK SC"/>
      <family val="2"/>
      <charset val="1"/>
    </font>
    <font>
      <b/>
      <sz val="11"/>
      <name val="Arial"/>
      <family val="2"/>
    </font>
    <font>
      <b/>
      <sz val="11"/>
      <name val="Noto Sans CJK SC"/>
      <family val="2"/>
    </font>
    <font>
      <sz val="6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2B4C7E"/>
        <bgColor rgb="FF003366"/>
      </patternFill>
    </fill>
    <fill>
      <patternFill patternType="solid">
        <fgColor rgb="FFE8F0FE"/>
        <bgColor rgb="FFE8F5E9"/>
      </patternFill>
    </fill>
    <fill>
      <patternFill patternType="solid">
        <fgColor rgb="FFFFF9C4"/>
        <bgColor rgb="FFFFFFCC"/>
      </patternFill>
    </fill>
    <fill>
      <patternFill patternType="solid">
        <fgColor rgb="FFFFF3E0"/>
        <bgColor rgb="FFFFEBEE"/>
      </patternFill>
    </fill>
    <fill>
      <patternFill patternType="solid">
        <fgColor rgb="FFFFEBEE"/>
        <bgColor rgb="FFFCE4EC"/>
      </patternFill>
    </fill>
    <fill>
      <patternFill patternType="solid">
        <fgColor rgb="FFF3E5F5"/>
        <bgColor rgb="FFFCE4EC"/>
      </patternFill>
    </fill>
    <fill>
      <patternFill patternType="solid">
        <fgColor rgb="FFFCE4EC"/>
        <bgColor rgb="FFFFEBEE"/>
      </patternFill>
    </fill>
    <fill>
      <patternFill patternType="solid">
        <fgColor rgb="FFE8F5E9"/>
        <bgColor rgb="FFE8F0FE"/>
      </patternFill>
    </fill>
    <fill>
      <patternFill patternType="solid">
        <fgColor rgb="FFFFFFCC"/>
        <bgColor rgb="FFFFF9C4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6" fontId="13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76" fontId="13" fillId="5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76" fontId="13" fillId="6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76" fontId="13" fillId="7" borderId="1" xfId="0" applyNumberFormat="1" applyFont="1" applyFill="1" applyBorder="1" applyAlignment="1">
      <alignment horizontal="right" vertical="center"/>
    </xf>
    <xf numFmtId="0" fontId="6" fillId="7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76" fontId="13" fillId="8" borderId="1" xfId="0" applyNumberFormat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3" fontId="26" fillId="10" borderId="1" xfId="0" applyNumberFormat="1" applyFont="1" applyFill="1" applyBorder="1" applyAlignment="1">
      <alignment horizontal="left" vertical="center" wrapText="1"/>
    </xf>
    <xf numFmtId="0" fontId="26" fillId="10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3" fontId="29" fillId="9" borderId="1" xfId="0" applyNumberFormat="1" applyFont="1" applyFill="1" applyBorder="1" applyAlignment="1">
      <alignment horizontal="left" vertical="center" wrapText="1"/>
    </xf>
    <xf numFmtId="9" fontId="13" fillId="3" borderId="1" xfId="0" applyNumberFormat="1" applyFont="1" applyFill="1" applyBorder="1" applyAlignment="1">
      <alignment horizontal="center" vertical="center" wrapText="1"/>
    </xf>
    <xf numFmtId="176" fontId="31" fillId="3" borderId="1" xfId="0" applyNumberFormat="1" applyFont="1" applyFill="1" applyBorder="1" applyAlignment="1">
      <alignment horizontal="right" vertical="center"/>
    </xf>
    <xf numFmtId="176" fontId="29" fillId="3" borderId="1" xfId="0" applyNumberFormat="1" applyFont="1" applyFill="1" applyBorder="1" applyAlignment="1">
      <alignment horizontal="right" vertical="center"/>
    </xf>
    <xf numFmtId="9" fontId="13" fillId="4" borderId="1" xfId="0" applyNumberFormat="1" applyFont="1" applyFill="1" applyBorder="1" applyAlignment="1">
      <alignment horizontal="center" vertical="center" wrapText="1"/>
    </xf>
    <xf numFmtId="176" fontId="31" fillId="4" borderId="1" xfId="0" applyNumberFormat="1" applyFont="1" applyFill="1" applyBorder="1" applyAlignment="1">
      <alignment horizontal="right" vertical="center"/>
    </xf>
    <xf numFmtId="176" fontId="29" fillId="4" borderId="1" xfId="0" applyNumberFormat="1" applyFont="1" applyFill="1" applyBorder="1" applyAlignment="1">
      <alignment horizontal="right" vertical="center"/>
    </xf>
    <xf numFmtId="9" fontId="13" fillId="5" borderId="1" xfId="0" applyNumberFormat="1" applyFont="1" applyFill="1" applyBorder="1" applyAlignment="1">
      <alignment horizontal="center" vertical="center" wrapText="1"/>
    </xf>
    <xf numFmtId="176" fontId="31" fillId="5" borderId="1" xfId="0" applyNumberFormat="1" applyFont="1" applyFill="1" applyBorder="1" applyAlignment="1">
      <alignment horizontal="right" vertical="center"/>
    </xf>
    <xf numFmtId="176" fontId="29" fillId="5" borderId="1" xfId="0" applyNumberFormat="1" applyFont="1" applyFill="1" applyBorder="1" applyAlignment="1">
      <alignment horizontal="right" vertical="center"/>
    </xf>
    <xf numFmtId="9" fontId="13" fillId="6" borderId="1" xfId="0" applyNumberFormat="1" applyFont="1" applyFill="1" applyBorder="1" applyAlignment="1">
      <alignment horizontal="center" vertical="center" wrapText="1"/>
    </xf>
    <xf numFmtId="176" fontId="31" fillId="6" borderId="1" xfId="0" applyNumberFormat="1" applyFont="1" applyFill="1" applyBorder="1" applyAlignment="1">
      <alignment horizontal="right" vertical="center"/>
    </xf>
    <xf numFmtId="176" fontId="29" fillId="6" borderId="1" xfId="0" applyNumberFormat="1" applyFont="1" applyFill="1" applyBorder="1" applyAlignment="1">
      <alignment horizontal="right" vertical="center"/>
    </xf>
    <xf numFmtId="9" fontId="13" fillId="7" borderId="1" xfId="0" applyNumberFormat="1" applyFont="1" applyFill="1" applyBorder="1" applyAlignment="1">
      <alignment horizontal="center" vertical="center" wrapText="1"/>
    </xf>
    <xf numFmtId="176" fontId="31" fillId="7" borderId="1" xfId="0" applyNumberFormat="1" applyFont="1" applyFill="1" applyBorder="1" applyAlignment="1">
      <alignment horizontal="right" vertical="center"/>
    </xf>
    <xf numFmtId="176" fontId="29" fillId="7" borderId="1" xfId="0" applyNumberFormat="1" applyFont="1" applyFill="1" applyBorder="1" applyAlignment="1">
      <alignment horizontal="right" vertical="center"/>
    </xf>
    <xf numFmtId="9" fontId="13" fillId="8" borderId="1" xfId="0" applyNumberFormat="1" applyFont="1" applyFill="1" applyBorder="1" applyAlignment="1">
      <alignment horizontal="center" vertical="center" wrapText="1"/>
    </xf>
    <xf numFmtId="176" fontId="31" fillId="8" borderId="1" xfId="0" applyNumberFormat="1" applyFont="1" applyFill="1" applyBorder="1" applyAlignment="1">
      <alignment horizontal="right" vertical="center"/>
    </xf>
    <xf numFmtId="176" fontId="29" fillId="8" borderId="1" xfId="0" applyNumberFormat="1" applyFont="1" applyFill="1" applyBorder="1" applyAlignment="1">
      <alignment horizontal="right" vertical="center"/>
    </xf>
    <xf numFmtId="0" fontId="29" fillId="0" borderId="1" xfId="0" applyFont="1" applyBorder="1" applyAlignment="1">
      <alignment horizontal="left" vertical="center" wrapText="1"/>
    </xf>
    <xf numFmtId="3" fontId="31" fillId="0" borderId="1" xfId="0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29" fillId="6" borderId="1" xfId="0" applyFont="1" applyFill="1" applyBorder="1" applyAlignment="1">
      <alignment horizontal="left" vertical="center" wrapText="1"/>
    </xf>
    <xf numFmtId="3" fontId="29" fillId="6" borderId="1" xfId="0" applyNumberFormat="1" applyFont="1" applyFill="1" applyBorder="1" applyAlignment="1">
      <alignment horizontal="left" vertical="center" wrapText="1"/>
    </xf>
    <xf numFmtId="3" fontId="29" fillId="5" borderId="1" xfId="0" applyNumberFormat="1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7B1FA2"/>
      <rgbColor rgb="FF008080"/>
      <rgbColor rgb="FFCCCCCC"/>
      <rgbColor rgb="FF616161"/>
      <rgbColor rgb="FF9999FF"/>
      <rgbColor rgb="FF993366"/>
      <rgbColor rgb="FFFFFFCC"/>
      <rgbColor rgb="FFE8F5E9"/>
      <rgbColor rgb="FF660066"/>
      <rgbColor rgb="FFFF8080"/>
      <rgbColor rgb="FF0066CC"/>
      <rgbColor rgb="FFF3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0FE"/>
      <rgbColor rgb="FFFFF3E0"/>
      <rgbColor rgb="FFFFF9C4"/>
      <rgbColor rgb="FFFFEBEE"/>
      <rgbColor rgb="FFFF99CC"/>
      <rgbColor rgb="FFCC99FF"/>
      <rgbColor rgb="FFFCE4EC"/>
      <rgbColor rgb="FF3366FF"/>
      <rgbColor rgb="FF33CCCC"/>
      <rgbColor rgb="FF99CC00"/>
      <rgbColor rgb="FFFFCC00"/>
      <rgbColor rgb="FFFF9900"/>
      <rgbColor rgb="FFE65100"/>
      <rgbColor rgb="FF666666"/>
      <rgbColor rgb="FF969696"/>
      <rgbColor rgb="FF003366"/>
      <rgbColor rgb="FF339966"/>
      <rgbColor rgb="FF003300"/>
      <rgbColor rgb="FF333300"/>
      <rgbColor rgb="FFC62828"/>
      <rgbColor rgb="FF993366"/>
      <rgbColor rgb="FF2B4C7E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B4C7E"/>
  </sheetPr>
  <dimension ref="A2:C20"/>
  <sheetViews>
    <sheetView tabSelected="1" zoomScaleNormal="100" workbookViewId="0"/>
  </sheetViews>
  <sheetFormatPr defaultColWidth="8.7109375" defaultRowHeight="15"/>
  <cols>
    <col min="1" max="1" width="3" style="1" customWidth="1"/>
    <col min="2" max="2" width="55" style="1" customWidth="1"/>
    <col min="3" max="3" width="45" style="1" customWidth="1"/>
  </cols>
  <sheetData>
    <row r="2" spans="2:3" ht="45.75" customHeight="1">
      <c r="B2" s="91" t="s">
        <v>0</v>
      </c>
      <c r="C2" s="92"/>
    </row>
    <row r="4" spans="2:3" ht="19.5" customHeight="1">
      <c r="B4" s="3" t="s">
        <v>1</v>
      </c>
    </row>
    <row r="5" spans="2:3" ht="43.5" customHeight="1">
      <c r="B5" s="89" t="s">
        <v>2</v>
      </c>
      <c r="C5" s="90"/>
    </row>
    <row r="7" spans="2:3" ht="19.5" customHeight="1">
      <c r="B7" s="3" t="s">
        <v>3</v>
      </c>
    </row>
    <row r="8" spans="2:3" ht="26.25" customHeight="1">
      <c r="B8" s="5" t="s">
        <v>4</v>
      </c>
      <c r="C8" s="6" t="s">
        <v>5</v>
      </c>
    </row>
    <row r="9" spans="2:3" ht="15" customHeight="1">
      <c r="B9" s="5" t="s">
        <v>6</v>
      </c>
      <c r="C9" s="7" t="s">
        <v>7</v>
      </c>
    </row>
    <row r="10" spans="2:3" ht="26.25" customHeight="1">
      <c r="B10" s="5" t="s">
        <v>8</v>
      </c>
      <c r="C10" s="6" t="s">
        <v>9</v>
      </c>
    </row>
    <row r="11" spans="2:3" ht="26.25" customHeight="1">
      <c r="B11" s="5" t="s">
        <v>10</v>
      </c>
      <c r="C11" s="6" t="s">
        <v>11</v>
      </c>
    </row>
    <row r="12" spans="2:3" ht="15" customHeight="1">
      <c r="B12" s="5" t="s">
        <v>12</v>
      </c>
      <c r="C12" s="6"/>
    </row>
    <row r="14" spans="2:3" ht="19.5" customHeight="1">
      <c r="B14" s="3" t="s">
        <v>13</v>
      </c>
    </row>
    <row r="15" spans="2:3" ht="15" customHeight="1">
      <c r="B15" s="8" t="s">
        <v>14</v>
      </c>
    </row>
    <row r="16" spans="2:3" ht="26.25" customHeight="1">
      <c r="B16" s="8" t="s">
        <v>15</v>
      </c>
    </row>
    <row r="17" spans="2:2" ht="15" customHeight="1">
      <c r="B17" s="8" t="s">
        <v>16</v>
      </c>
    </row>
    <row r="18" spans="2:2" ht="15" customHeight="1">
      <c r="B18" s="8" t="s">
        <v>17</v>
      </c>
    </row>
    <row r="19" spans="2:2" ht="15" customHeight="1">
      <c r="B19" s="9" t="s">
        <v>18</v>
      </c>
    </row>
    <row r="20" spans="2:2" ht="26.25" customHeight="1">
      <c r="B20" s="8" t="s">
        <v>19</v>
      </c>
    </row>
  </sheetData>
  <mergeCells count="2">
    <mergeCell ref="B5:C5"/>
    <mergeCell ref="B2:C2"/>
  </mergeCells>
  <phoneticPr fontId="36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B5E20"/>
  </sheetPr>
  <dimension ref="A1:G18"/>
  <sheetViews>
    <sheetView zoomScaleNormal="100" workbookViewId="0">
      <selection activeCell="O13" sqref="O13"/>
    </sheetView>
  </sheetViews>
  <sheetFormatPr defaultColWidth="8.7109375" defaultRowHeight="15"/>
  <cols>
    <col min="1" max="1" width="3" style="1" customWidth="1"/>
    <col min="2" max="2" width="5" style="1" customWidth="1"/>
    <col min="3" max="3" width="28" style="1" customWidth="1"/>
    <col min="4" max="6" width="14" style="1" customWidth="1"/>
    <col min="7" max="7" width="50" style="1" customWidth="1"/>
  </cols>
  <sheetData>
    <row r="1" spans="2:7" ht="37.5" customHeight="1">
      <c r="B1" s="93" t="s">
        <v>20</v>
      </c>
    </row>
    <row r="2" spans="2:7" ht="32.25" customHeight="1">
      <c r="B2" s="94" t="s">
        <v>21</v>
      </c>
    </row>
    <row r="4" spans="2:7" ht="29.25" customHeight="1">
      <c r="B4" s="10" t="s">
        <v>22</v>
      </c>
      <c r="C4" s="11" t="s">
        <v>23</v>
      </c>
      <c r="D4" s="11" t="s">
        <v>24</v>
      </c>
      <c r="E4" s="11" t="s">
        <v>25</v>
      </c>
      <c r="F4" s="11" t="s">
        <v>26</v>
      </c>
      <c r="G4" s="11" t="s">
        <v>27</v>
      </c>
    </row>
    <row r="5" spans="2:7" ht="39.75" customHeight="1">
      <c r="B5" s="12">
        <v>1</v>
      </c>
      <c r="C5" s="13" t="s">
        <v>28</v>
      </c>
      <c r="D5" s="14" t="s">
        <v>29</v>
      </c>
      <c r="E5" s="15" t="s">
        <v>30</v>
      </c>
      <c r="F5" s="16">
        <v>2500</v>
      </c>
      <c r="G5" s="17" t="s">
        <v>31</v>
      </c>
    </row>
    <row r="6" spans="2:7" ht="39.75" customHeight="1">
      <c r="B6" s="12">
        <v>2</v>
      </c>
      <c r="C6" s="13" t="s">
        <v>32</v>
      </c>
      <c r="D6" s="14" t="s">
        <v>29</v>
      </c>
      <c r="E6" s="15" t="s">
        <v>30</v>
      </c>
      <c r="F6" s="16">
        <v>2500</v>
      </c>
      <c r="G6" s="17" t="s">
        <v>33</v>
      </c>
    </row>
    <row r="7" spans="2:7" ht="39.75" customHeight="1">
      <c r="B7" s="18">
        <v>3</v>
      </c>
      <c r="C7" s="19" t="s">
        <v>34</v>
      </c>
      <c r="D7" s="20" t="s">
        <v>35</v>
      </c>
      <c r="E7" s="21" t="s">
        <v>36</v>
      </c>
      <c r="F7" s="22">
        <v>2700</v>
      </c>
      <c r="G7" s="23" t="s">
        <v>37</v>
      </c>
    </row>
    <row r="8" spans="2:7" ht="39.75" customHeight="1">
      <c r="B8" s="24">
        <v>4</v>
      </c>
      <c r="C8" s="25" t="s">
        <v>38</v>
      </c>
      <c r="D8" s="26" t="s">
        <v>39</v>
      </c>
      <c r="E8" s="27" t="s">
        <v>40</v>
      </c>
      <c r="F8" s="28">
        <v>3000</v>
      </c>
      <c r="G8" s="29" t="s">
        <v>41</v>
      </c>
    </row>
    <row r="9" spans="2:7" ht="39.75" customHeight="1">
      <c r="B9" s="30">
        <v>5</v>
      </c>
      <c r="C9" s="31" t="s">
        <v>42</v>
      </c>
      <c r="D9" s="32" t="s">
        <v>43</v>
      </c>
      <c r="E9" s="33" t="s">
        <v>44</v>
      </c>
      <c r="F9" s="34">
        <v>3200</v>
      </c>
      <c r="G9" s="35" t="s">
        <v>45</v>
      </c>
    </row>
    <row r="10" spans="2:7" ht="39.75" customHeight="1">
      <c r="B10" s="36">
        <v>6</v>
      </c>
      <c r="C10" s="37" t="s">
        <v>46</v>
      </c>
      <c r="D10" s="38" t="s">
        <v>39</v>
      </c>
      <c r="E10" s="39" t="s">
        <v>40</v>
      </c>
      <c r="F10" s="40">
        <v>3000</v>
      </c>
      <c r="G10" s="41" t="s">
        <v>47</v>
      </c>
    </row>
    <row r="11" spans="2:7" ht="39.75" customHeight="1">
      <c r="B11" s="42">
        <v>7</v>
      </c>
      <c r="C11" s="43" t="s">
        <v>48</v>
      </c>
      <c r="D11" s="44" t="s">
        <v>49</v>
      </c>
      <c r="E11" s="45" t="s">
        <v>50</v>
      </c>
      <c r="F11" s="46">
        <v>3500</v>
      </c>
      <c r="G11" s="47" t="s">
        <v>51</v>
      </c>
    </row>
    <row r="12" spans="2:7" ht="39.75" customHeight="1">
      <c r="B12" s="18">
        <v>8</v>
      </c>
      <c r="C12" s="19" t="s">
        <v>52</v>
      </c>
      <c r="D12" s="20" t="s">
        <v>35</v>
      </c>
      <c r="E12" s="21" t="s">
        <v>36</v>
      </c>
      <c r="F12" s="22">
        <v>2700</v>
      </c>
      <c r="G12" s="23" t="s">
        <v>53</v>
      </c>
    </row>
    <row r="14" spans="2:7" s="1" customFormat="1" ht="48" customHeight="1">
      <c r="B14" s="95" t="s">
        <v>54</v>
      </c>
    </row>
    <row r="15" spans="2:7" s="1" customFormat="1" ht="13.5" customHeight="1">
      <c r="B15" s="94" t="s">
        <v>55</v>
      </c>
    </row>
    <row r="16" spans="2:7" s="1" customFormat="1" ht="24" customHeight="1">
      <c r="B16" s="94" t="s">
        <v>56</v>
      </c>
    </row>
    <row r="17" spans="2:2" ht="21.75" customHeight="1">
      <c r="B17" s="94" t="s">
        <v>57</v>
      </c>
    </row>
    <row r="18" spans="2:2" ht="26.25" customHeight="1">
      <c r="B18" s="94" t="s">
        <v>58</v>
      </c>
    </row>
  </sheetData>
  <phoneticPr fontId="36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65100"/>
  </sheetPr>
  <dimension ref="A1:E22"/>
  <sheetViews>
    <sheetView zoomScaleNormal="100" workbookViewId="0">
      <selection activeCell="B12" sqref="B12"/>
    </sheetView>
  </sheetViews>
  <sheetFormatPr defaultColWidth="8.7109375" defaultRowHeight="15"/>
  <cols>
    <col min="1" max="1" width="3" style="1" customWidth="1"/>
    <col min="2" max="2" width="45" style="1" customWidth="1"/>
    <col min="3" max="4" width="20" style="1" customWidth="1"/>
    <col min="5" max="5" width="30" style="1" customWidth="1"/>
  </cols>
  <sheetData>
    <row r="1" spans="2:4" ht="23.25" customHeight="1">
      <c r="B1" s="93" t="s">
        <v>59</v>
      </c>
    </row>
    <row r="2" spans="2:4" ht="26.25" customHeight="1">
      <c r="B2" s="97" t="s">
        <v>60</v>
      </c>
    </row>
    <row r="4" spans="2:4" ht="38.25" customHeight="1">
      <c r="B4" s="96" t="s">
        <v>61</v>
      </c>
    </row>
    <row r="5" spans="2:4" ht="26.25" customHeight="1">
      <c r="B5" s="94" t="s">
        <v>62</v>
      </c>
    </row>
    <row r="7" spans="2:4" ht="29.25" customHeight="1">
      <c r="B7" s="50"/>
      <c r="C7" s="11" t="s">
        <v>63</v>
      </c>
      <c r="D7" s="11" t="s">
        <v>64</v>
      </c>
    </row>
    <row r="8" spans="2:4" ht="36.75" customHeight="1">
      <c r="B8" s="51" t="s">
        <v>65</v>
      </c>
      <c r="C8" s="52" t="s">
        <v>66</v>
      </c>
      <c r="D8" s="53" t="s">
        <v>67</v>
      </c>
    </row>
    <row r="9" spans="2:4" ht="36.75" customHeight="1">
      <c r="B9" s="5"/>
      <c r="C9" s="54" t="s">
        <v>68</v>
      </c>
      <c r="D9" s="4"/>
    </row>
    <row r="10" spans="2:4" ht="15" customHeight="1">
      <c r="B10" s="8" t="s">
        <v>69</v>
      </c>
    </row>
    <row r="12" spans="2:4" ht="38.25" customHeight="1">
      <c r="B12" s="96" t="s">
        <v>70</v>
      </c>
    </row>
    <row r="13" spans="2:4" ht="26.25" customHeight="1">
      <c r="B13" s="8" t="s">
        <v>71</v>
      </c>
    </row>
    <row r="15" spans="2:4" ht="30" customHeight="1">
      <c r="B15" s="50"/>
      <c r="C15" s="11" t="s">
        <v>72</v>
      </c>
      <c r="D15" s="11" t="s">
        <v>73</v>
      </c>
    </row>
    <row r="16" spans="2:4" ht="41.25" customHeight="1">
      <c r="B16" s="51" t="s">
        <v>65</v>
      </c>
      <c r="C16" s="55" t="s">
        <v>74</v>
      </c>
      <c r="D16" s="53" t="s">
        <v>75</v>
      </c>
    </row>
    <row r="17" spans="2:4" ht="36.75" customHeight="1">
      <c r="B17" s="5"/>
      <c r="C17" s="56" t="s">
        <v>76</v>
      </c>
      <c r="D17" s="4"/>
    </row>
    <row r="19" spans="2:4" ht="38.25" customHeight="1">
      <c r="B19" s="3" t="s">
        <v>77</v>
      </c>
    </row>
    <row r="21" spans="2:4" ht="29.25" customHeight="1">
      <c r="B21" s="50"/>
      <c r="C21" s="11" t="s">
        <v>78</v>
      </c>
      <c r="D21" s="11" t="s">
        <v>79</v>
      </c>
    </row>
    <row r="22" spans="2:4" ht="41.25" customHeight="1">
      <c r="B22" s="5" t="s">
        <v>80</v>
      </c>
      <c r="C22" s="57" t="s">
        <v>81</v>
      </c>
      <c r="D22" s="58" t="s">
        <v>82</v>
      </c>
    </row>
  </sheetData>
  <phoneticPr fontId="36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B1FA2"/>
  </sheetPr>
  <dimension ref="A1:F25"/>
  <sheetViews>
    <sheetView zoomScaleNormal="100" workbookViewId="0">
      <selection activeCell="B3" sqref="B3"/>
    </sheetView>
  </sheetViews>
  <sheetFormatPr defaultColWidth="8.7109375" defaultRowHeight="15"/>
  <cols>
    <col min="1" max="1" width="3" style="1" customWidth="1"/>
    <col min="2" max="2" width="35" style="1" customWidth="1"/>
    <col min="3" max="3" width="14" style="1" customWidth="1"/>
    <col min="4" max="4" width="20" style="1" customWidth="1"/>
    <col min="5" max="6" width="16" style="1" customWidth="1"/>
  </cols>
  <sheetData>
    <row r="1" spans="2:6" ht="23.25" customHeight="1">
      <c r="B1" s="93" t="s">
        <v>83</v>
      </c>
    </row>
    <row r="3" spans="2:6" ht="38.25" customHeight="1">
      <c r="B3" s="96" t="s">
        <v>84</v>
      </c>
    </row>
    <row r="5" spans="2:6" ht="26.25" customHeight="1">
      <c r="B5" s="4" t="s">
        <v>85</v>
      </c>
      <c r="C5" s="59">
        <v>300000</v>
      </c>
      <c r="D5" s="8" t="s">
        <v>86</v>
      </c>
      <c r="E5" s="8" t="s">
        <v>87</v>
      </c>
    </row>
    <row r="6" spans="2:6" ht="36.75" customHeight="1">
      <c r="B6" s="4" t="s">
        <v>88</v>
      </c>
      <c r="C6" s="60">
        <v>160</v>
      </c>
      <c r="D6" s="8" t="s">
        <v>89</v>
      </c>
      <c r="E6" s="8" t="s">
        <v>90</v>
      </c>
    </row>
    <row r="8" spans="2:6" ht="19.5" customHeight="1">
      <c r="B8" s="61" t="s">
        <v>91</v>
      </c>
    </row>
    <row r="9" spans="2:6" ht="26.25" customHeight="1">
      <c r="B9" s="5" t="s">
        <v>92</v>
      </c>
      <c r="C9" s="62">
        <f>ROUND(C5/C6,0)</f>
        <v>1875</v>
      </c>
      <c r="D9" s="8" t="s">
        <v>93</v>
      </c>
      <c r="E9" s="8" t="s">
        <v>94</v>
      </c>
    </row>
    <row r="11" spans="2:6" ht="19.5" customHeight="1">
      <c r="B11" s="3" t="s">
        <v>95</v>
      </c>
    </row>
    <row r="13" spans="2:6" ht="15" customHeight="1">
      <c r="B13" s="11" t="s">
        <v>23</v>
      </c>
      <c r="C13" s="11" t="s">
        <v>24</v>
      </c>
      <c r="D13" s="11" t="s">
        <v>96</v>
      </c>
      <c r="E13" s="10" t="s">
        <v>97</v>
      </c>
      <c r="F13" s="10" t="s">
        <v>98</v>
      </c>
    </row>
    <row r="14" spans="2:6" ht="27.75" customHeight="1">
      <c r="B14" s="13" t="s">
        <v>99</v>
      </c>
      <c r="C14" s="63">
        <v>1.25</v>
      </c>
      <c r="D14" s="64">
        <f>ROUND($C$9*1.25,0)</f>
        <v>2344</v>
      </c>
      <c r="E14" s="65">
        <f t="shared" ref="E14:E20" si="0">D14*10</f>
        <v>23440</v>
      </c>
      <c r="F14" s="65">
        <f t="shared" ref="F14:F20" si="1">D14*20</f>
        <v>46880</v>
      </c>
    </row>
    <row r="15" spans="2:6" ht="27.75" customHeight="1">
      <c r="B15" s="13" t="s">
        <v>100</v>
      </c>
      <c r="C15" s="63">
        <v>1.25</v>
      </c>
      <c r="D15" s="64">
        <f>ROUND($C$9*1.25,0)</f>
        <v>2344</v>
      </c>
      <c r="E15" s="65">
        <f t="shared" si="0"/>
        <v>23440</v>
      </c>
      <c r="F15" s="65">
        <f t="shared" si="1"/>
        <v>46880</v>
      </c>
    </row>
    <row r="16" spans="2:6" ht="27.75" customHeight="1">
      <c r="B16" s="19" t="s">
        <v>101</v>
      </c>
      <c r="C16" s="66">
        <v>1.35</v>
      </c>
      <c r="D16" s="67">
        <f>ROUND($C$9*1.35,0)</f>
        <v>2531</v>
      </c>
      <c r="E16" s="68">
        <f t="shared" si="0"/>
        <v>25310</v>
      </c>
      <c r="F16" s="68">
        <f t="shared" si="1"/>
        <v>50620</v>
      </c>
    </row>
    <row r="17" spans="2:6" ht="27.75" customHeight="1">
      <c r="B17" s="25" t="s">
        <v>102</v>
      </c>
      <c r="C17" s="69">
        <v>1.5</v>
      </c>
      <c r="D17" s="70">
        <f>ROUND($C$9*1.5,0)</f>
        <v>2813</v>
      </c>
      <c r="E17" s="71">
        <f t="shared" si="0"/>
        <v>28130</v>
      </c>
      <c r="F17" s="71">
        <f t="shared" si="1"/>
        <v>56260</v>
      </c>
    </row>
    <row r="18" spans="2:6" ht="27.75" customHeight="1">
      <c r="B18" s="31" t="s">
        <v>103</v>
      </c>
      <c r="C18" s="72">
        <v>1.6</v>
      </c>
      <c r="D18" s="73">
        <f>ROUND($C$9*1.6,0)</f>
        <v>3000</v>
      </c>
      <c r="E18" s="74">
        <f t="shared" si="0"/>
        <v>30000</v>
      </c>
      <c r="F18" s="74">
        <f t="shared" si="1"/>
        <v>60000</v>
      </c>
    </row>
    <row r="19" spans="2:6" ht="27.75" customHeight="1">
      <c r="B19" s="37" t="s">
        <v>104</v>
      </c>
      <c r="C19" s="75">
        <v>1.5</v>
      </c>
      <c r="D19" s="76">
        <f>ROUND($C$9*1.5,0)</f>
        <v>2813</v>
      </c>
      <c r="E19" s="77">
        <f t="shared" si="0"/>
        <v>28130</v>
      </c>
      <c r="F19" s="77">
        <f t="shared" si="1"/>
        <v>56260</v>
      </c>
    </row>
    <row r="20" spans="2:6" ht="27.75" customHeight="1">
      <c r="B20" s="43" t="s">
        <v>105</v>
      </c>
      <c r="C20" s="78">
        <v>1.75</v>
      </c>
      <c r="D20" s="79">
        <f>ROUND($C$9*1.75,0)</f>
        <v>3281</v>
      </c>
      <c r="E20" s="80">
        <f t="shared" si="0"/>
        <v>32810</v>
      </c>
      <c r="F20" s="80">
        <f t="shared" si="1"/>
        <v>65620</v>
      </c>
    </row>
    <row r="22" spans="2:6" ht="32.25" customHeight="1">
      <c r="B22" s="48" t="s">
        <v>106</v>
      </c>
    </row>
    <row r="23" spans="2:6" ht="39" customHeight="1">
      <c r="B23" s="8" t="s">
        <v>107</v>
      </c>
    </row>
    <row r="24" spans="2:6" ht="39" customHeight="1">
      <c r="B24" s="8" t="s">
        <v>108</v>
      </c>
    </row>
    <row r="25" spans="2:6" ht="39" customHeight="1">
      <c r="B25" s="8" t="s">
        <v>109</v>
      </c>
    </row>
  </sheetData>
  <phoneticPr fontId="36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62828"/>
  </sheetPr>
  <dimension ref="A1:E27"/>
  <sheetViews>
    <sheetView zoomScaleNormal="100" workbookViewId="0">
      <selection activeCell="D20" sqref="D20"/>
    </sheetView>
  </sheetViews>
  <sheetFormatPr defaultColWidth="8.7109375" defaultRowHeight="15"/>
  <cols>
    <col min="1" max="1" width="3" style="1" customWidth="1"/>
    <col min="2" max="2" width="35" style="1" customWidth="1"/>
    <col min="3" max="3" width="22" style="1" customWidth="1"/>
    <col min="4" max="4" width="10" style="1" customWidth="1"/>
    <col min="5" max="5" width="40" style="1" customWidth="1"/>
  </cols>
  <sheetData>
    <row r="1" spans="2:5" ht="45.75" customHeight="1">
      <c r="B1" s="93" t="s">
        <v>110</v>
      </c>
    </row>
    <row r="2" spans="2:5" ht="39" customHeight="1">
      <c r="B2" s="49" t="s">
        <v>111</v>
      </c>
    </row>
    <row r="4" spans="2:5" ht="19.5" customHeight="1">
      <c r="B4" s="3" t="s">
        <v>112</v>
      </c>
    </row>
    <row r="6" spans="2:5" ht="15" customHeight="1">
      <c r="B6" s="81" t="s">
        <v>113</v>
      </c>
      <c r="C6" s="82">
        <f>'④残業単価 自動計算'!C9</f>
        <v>1875</v>
      </c>
      <c r="D6" s="8" t="s">
        <v>93</v>
      </c>
      <c r="E6" s="8" t="s">
        <v>114</v>
      </c>
    </row>
    <row r="7" spans="2:5" ht="15" customHeight="1">
      <c r="B7" s="4" t="s">
        <v>115</v>
      </c>
      <c r="C7" s="60">
        <v>80</v>
      </c>
      <c r="D7" s="8" t="s">
        <v>89</v>
      </c>
      <c r="E7" s="83" t="s">
        <v>116</v>
      </c>
    </row>
    <row r="9" spans="2:5" ht="19.5" customHeight="1">
      <c r="B9" s="3" t="s">
        <v>117</v>
      </c>
    </row>
    <row r="11" spans="2:5" ht="15" customHeight="1">
      <c r="B11" s="51" t="s">
        <v>118</v>
      </c>
      <c r="C11" s="84">
        <f>MIN(C7,60)</f>
        <v>60</v>
      </c>
      <c r="D11" s="8" t="s">
        <v>89</v>
      </c>
    </row>
    <row r="12" spans="2:5" ht="15" customHeight="1">
      <c r="B12" s="51" t="s">
        <v>119</v>
      </c>
      <c r="C12" s="85">
        <f>MAX(C7-60,0)</f>
        <v>20</v>
      </c>
      <c r="D12" s="8" t="s">
        <v>89</v>
      </c>
      <c r="E12" s="8" t="s">
        <v>120</v>
      </c>
    </row>
    <row r="14" spans="2:5" ht="19.5" customHeight="1">
      <c r="B14" s="3" t="s">
        <v>121</v>
      </c>
    </row>
    <row r="16" spans="2:5" ht="15" customHeight="1">
      <c r="B16" s="51" t="s">
        <v>122</v>
      </c>
      <c r="C16" s="82">
        <f>ROUND(C6*1.25*C11,0)</f>
        <v>140625</v>
      </c>
      <c r="D16" s="8" t="s">
        <v>86</v>
      </c>
    </row>
    <row r="17" spans="2:5" ht="15" customHeight="1">
      <c r="B17" s="51" t="s">
        <v>123</v>
      </c>
      <c r="C17" s="86">
        <f>ROUND(C6*1.5*C12,0)</f>
        <v>56250</v>
      </c>
      <c r="D17" s="8" t="s">
        <v>86</v>
      </c>
    </row>
    <row r="18" spans="2:5" ht="15" customHeight="1">
      <c r="B18" s="5" t="s">
        <v>124</v>
      </c>
      <c r="C18" s="62">
        <f>C16+C17</f>
        <v>196875</v>
      </c>
      <c r="D18" s="8" t="s">
        <v>86</v>
      </c>
    </row>
    <row r="20" spans="2:5" ht="15" customHeight="1">
      <c r="B20" s="4" t="s">
        <v>125</v>
      </c>
      <c r="C20" s="82">
        <f>ROUND(C6*1.25*C7,0)</f>
        <v>187500</v>
      </c>
      <c r="D20" s="8" t="s">
        <v>86</v>
      </c>
    </row>
    <row r="21" spans="2:5" ht="15" customHeight="1">
      <c r="B21" s="5" t="s">
        <v>126</v>
      </c>
      <c r="C21" s="87">
        <f>C18-C20</f>
        <v>9375</v>
      </c>
      <c r="D21" s="8" t="s">
        <v>86</v>
      </c>
      <c r="E21" s="49" t="s">
        <v>127</v>
      </c>
    </row>
    <row r="23" spans="2:5" ht="16.5" customHeight="1">
      <c r="B23" s="48" t="s">
        <v>128</v>
      </c>
    </row>
    <row r="24" spans="2:5" ht="51.75" customHeight="1">
      <c r="B24" s="94" t="s">
        <v>129</v>
      </c>
    </row>
    <row r="25" spans="2:5" ht="39" customHeight="1">
      <c r="B25" s="94" t="s">
        <v>130</v>
      </c>
    </row>
    <row r="26" spans="2:5" ht="77.25" customHeight="1">
      <c r="B26" s="98" t="s">
        <v>131</v>
      </c>
    </row>
    <row r="27" spans="2:5" ht="39" customHeight="1">
      <c r="B27" s="94" t="s">
        <v>132</v>
      </c>
    </row>
  </sheetData>
  <phoneticPr fontId="36"/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16161"/>
  </sheetPr>
  <dimension ref="A2:B17"/>
  <sheetViews>
    <sheetView zoomScaleNormal="100" workbookViewId="0"/>
  </sheetViews>
  <sheetFormatPr defaultColWidth="8.7109375" defaultRowHeight="15"/>
  <cols>
    <col min="1" max="1" width="3" style="1" customWidth="1"/>
    <col min="2" max="2" width="80" style="1" customWidth="1"/>
  </cols>
  <sheetData>
    <row r="2" spans="2:2" ht="23.25" customHeight="1">
      <c r="B2" s="2" t="s">
        <v>133</v>
      </c>
    </row>
    <row r="4" spans="2:2" ht="16.5" customHeight="1">
      <c r="B4" s="88" t="s">
        <v>134</v>
      </c>
    </row>
    <row r="5" spans="2:2" ht="43.5" customHeight="1">
      <c r="B5" s="4" t="s">
        <v>135</v>
      </c>
    </row>
    <row r="7" spans="2:2" ht="16.5" customHeight="1">
      <c r="B7" s="88" t="s">
        <v>136</v>
      </c>
    </row>
    <row r="8" spans="2:2" ht="43.5" customHeight="1">
      <c r="B8" s="4" t="s">
        <v>137</v>
      </c>
    </row>
    <row r="10" spans="2:2" ht="16.5" customHeight="1">
      <c r="B10" s="88" t="s">
        <v>138</v>
      </c>
    </row>
    <row r="11" spans="2:2" ht="43.5" customHeight="1">
      <c r="B11" s="4" t="s">
        <v>139</v>
      </c>
    </row>
    <row r="13" spans="2:2" ht="16.5" customHeight="1">
      <c r="B13" s="88" t="s">
        <v>140</v>
      </c>
    </row>
    <row r="14" spans="2:2" ht="43.5" customHeight="1">
      <c r="B14" s="4" t="s">
        <v>141</v>
      </c>
    </row>
    <row r="16" spans="2:2" ht="15" customHeight="1">
      <c r="B16" s="8" t="s">
        <v>142</v>
      </c>
    </row>
    <row r="17" spans="2:2" ht="15" customHeight="1">
      <c r="B17" s="8" t="s">
        <v>143</v>
      </c>
    </row>
  </sheetData>
  <phoneticPr fontId="36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はじめに</vt:lpstr>
      <vt:lpstr>②全8パターン早見表</vt:lpstr>
      <vt:lpstr>③割増率 判定フローチャート</vt:lpstr>
      <vt:lpstr>④残業単価 自動計算</vt:lpstr>
      <vt:lpstr>⑤月60時間超 判定シート</vt:lpstr>
      <vt:lpstr>⑥免責事項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dcterms:created xsi:type="dcterms:W3CDTF">2026-04-23T06:23:37Z</dcterms:created>
  <dcterms:modified xsi:type="dcterms:W3CDTF">2026-04-23T06:51:00Z</dcterms:modified>
  <dc:language>en-US</dc:language>
</cp:coreProperties>
</file>